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ownofelginsc-my.sharepoint.com/personal/jparker_townofelginsc_com/Documents/Desktop/TOWN MEETING MINUTES AND AGENDA/2025/Town Council Workshop May 22, 2025/"/>
    </mc:Choice>
  </mc:AlternateContent>
  <xr:revisionPtr revIDLastSave="0" documentId="8_{1535D0B3-BA74-484B-B99C-115DECF8B881}" xr6:coauthVersionLast="47" xr6:coauthVersionMax="47" xr10:uidLastSave="{00000000-0000-0000-0000-000000000000}"/>
  <bookViews>
    <workbookView xWindow="2160" yWindow="1380" windowWidth="21600" windowHeight="11325" xr2:uid="{0F6ACB22-F875-4892-A25F-13219EE390D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30" i="1" l="1"/>
  <c r="O128" i="1"/>
  <c r="O127" i="1"/>
  <c r="T122" i="1"/>
  <c r="S122" i="1"/>
  <c r="R122" i="1"/>
  <c r="R125" i="1" s="1"/>
  <c r="R129" i="1" s="1"/>
  <c r="R131" i="1" s="1"/>
  <c r="P122" i="1"/>
  <c r="Q120" i="1"/>
  <c r="O120" i="1"/>
  <c r="Q119" i="1"/>
  <c r="O119" i="1"/>
  <c r="Q118" i="1"/>
  <c r="O118" i="1"/>
  <c r="Q117" i="1"/>
  <c r="O117" i="1"/>
  <c r="Q116" i="1"/>
  <c r="O116" i="1"/>
  <c r="Q115" i="1"/>
  <c r="O115" i="1"/>
  <c r="Q114" i="1"/>
  <c r="O114" i="1"/>
  <c r="K113" i="1"/>
  <c r="H113" i="1"/>
  <c r="E113" i="1"/>
  <c r="O113" i="1" s="1"/>
  <c r="Q113" i="1" s="1"/>
  <c r="O112" i="1"/>
  <c r="Q112" i="1" s="1"/>
  <c r="O111" i="1"/>
  <c r="Q111" i="1" s="1"/>
  <c r="O110" i="1"/>
  <c r="Q110" i="1" s="1"/>
  <c r="O109" i="1"/>
  <c r="Q109" i="1" s="1"/>
  <c r="M109" i="1"/>
  <c r="Q108" i="1"/>
  <c r="O108" i="1"/>
  <c r="N107" i="1"/>
  <c r="O107" i="1" s="1"/>
  <c r="Q107" i="1" s="1"/>
  <c r="O106" i="1"/>
  <c r="Q106" i="1" s="1"/>
  <c r="O105" i="1"/>
  <c r="Q105" i="1" s="1"/>
  <c r="O104" i="1"/>
  <c r="Q104" i="1" s="1"/>
  <c r="O103" i="1"/>
  <c r="Q103" i="1" s="1"/>
  <c r="O102" i="1"/>
  <c r="Q102" i="1" s="1"/>
  <c r="O101" i="1"/>
  <c r="Q101" i="1" s="1"/>
  <c r="M100" i="1"/>
  <c r="L100" i="1"/>
  <c r="O100" i="1" s="1"/>
  <c r="Q100" i="1" s="1"/>
  <c r="O98" i="1"/>
  <c r="Q98" i="1" s="1"/>
  <c r="O97" i="1"/>
  <c r="Q97" i="1" s="1"/>
  <c r="O96" i="1"/>
  <c r="T93" i="1"/>
  <c r="S93" i="1"/>
  <c r="R93" i="1"/>
  <c r="P93" i="1"/>
  <c r="O92" i="1"/>
  <c r="Q92" i="1" s="1"/>
  <c r="O91" i="1"/>
  <c r="Q91" i="1" s="1"/>
  <c r="O90" i="1"/>
  <c r="Q90" i="1" s="1"/>
  <c r="O89" i="1"/>
  <c r="O93" i="1" s="1"/>
  <c r="Q93" i="1" s="1"/>
  <c r="T85" i="1"/>
  <c r="S85" i="1"/>
  <c r="R85" i="1"/>
  <c r="P85" i="1"/>
  <c r="O84" i="1"/>
  <c r="Q84" i="1" s="1"/>
  <c r="O83" i="1"/>
  <c r="Q83" i="1" s="1"/>
  <c r="O82" i="1"/>
  <c r="Q82" i="1" s="1"/>
  <c r="O81" i="1"/>
  <c r="Q81" i="1" s="1"/>
  <c r="O80" i="1"/>
  <c r="Q80" i="1" s="1"/>
  <c r="T76" i="1"/>
  <c r="T130" i="1" s="1"/>
  <c r="S76" i="1"/>
  <c r="S130" i="1" s="1"/>
  <c r="R76" i="1"/>
  <c r="P76" i="1"/>
  <c r="P125" i="1" s="1"/>
  <c r="O75" i="1"/>
  <c r="Q74" i="1"/>
  <c r="Q73" i="1"/>
  <c r="O73" i="1"/>
  <c r="Q72" i="1"/>
  <c r="O72" i="1"/>
  <c r="Q71" i="1"/>
  <c r="O71" i="1"/>
  <c r="Q70" i="1"/>
  <c r="O70" i="1"/>
  <c r="Q69" i="1"/>
  <c r="O69" i="1"/>
  <c r="Q68" i="1"/>
  <c r="O68" i="1"/>
  <c r="Q67" i="1"/>
  <c r="O67" i="1"/>
  <c r="O66" i="1"/>
  <c r="O65" i="1"/>
  <c r="O126" i="1" s="1"/>
  <c r="O64" i="1"/>
  <c r="Q64" i="1" s="1"/>
  <c r="H63" i="1"/>
  <c r="E63" i="1"/>
  <c r="O63" i="1" s="1"/>
  <c r="Q63" i="1" s="1"/>
  <c r="O62" i="1"/>
  <c r="Q62" i="1" s="1"/>
  <c r="O61" i="1"/>
  <c r="Q61" i="1" s="1"/>
  <c r="O60" i="1"/>
  <c r="Q60" i="1" s="1"/>
  <c r="O59" i="1"/>
  <c r="Q59" i="1" s="1"/>
  <c r="O58" i="1"/>
  <c r="Q58" i="1" s="1"/>
  <c r="O57" i="1"/>
  <c r="Q57" i="1" s="1"/>
  <c r="O56" i="1"/>
  <c r="Q56" i="1" s="1"/>
  <c r="O55" i="1"/>
  <c r="Q55" i="1" s="1"/>
  <c r="O54" i="1"/>
  <c r="Q54" i="1" s="1"/>
  <c r="O53" i="1"/>
  <c r="Q53" i="1" s="1"/>
  <c r="O52" i="1"/>
  <c r="Q52" i="1" s="1"/>
  <c r="O51" i="1"/>
  <c r="Q51" i="1" s="1"/>
  <c r="O50" i="1"/>
  <c r="Q50" i="1" s="1"/>
  <c r="O49" i="1"/>
  <c r="Q49" i="1" s="1"/>
  <c r="O48" i="1"/>
  <c r="Q48" i="1" s="1"/>
  <c r="O47" i="1"/>
  <c r="Q47" i="1" s="1"/>
  <c r="O46" i="1"/>
  <c r="Q46" i="1" s="1"/>
  <c r="O45" i="1"/>
  <c r="Q45" i="1" s="1"/>
  <c r="O44" i="1"/>
  <c r="Q44" i="1" s="1"/>
  <c r="O43" i="1"/>
  <c r="Q43" i="1" s="1"/>
  <c r="T41" i="1"/>
  <c r="T132" i="1" s="1"/>
  <c r="S41" i="1"/>
  <c r="S132" i="1" s="1"/>
  <c r="R41" i="1"/>
  <c r="R132" i="1" s="1"/>
  <c r="P41" i="1"/>
  <c r="O40" i="1"/>
  <c r="Q40" i="1" s="1"/>
  <c r="O39" i="1"/>
  <c r="Q39" i="1" s="1"/>
  <c r="O38" i="1"/>
  <c r="Q38" i="1" s="1"/>
  <c r="O37" i="1"/>
  <c r="Q37" i="1" s="1"/>
  <c r="O36" i="1"/>
  <c r="Q36" i="1" s="1"/>
  <c r="O35" i="1"/>
  <c r="Q35" i="1" s="1"/>
  <c r="O34" i="1"/>
  <c r="Q34" i="1" s="1"/>
  <c r="O33" i="1"/>
  <c r="Q33" i="1" s="1"/>
  <c r="O32" i="1"/>
  <c r="Q32" i="1" s="1"/>
  <c r="O31" i="1"/>
  <c r="Q31" i="1" s="1"/>
  <c r="O30" i="1"/>
  <c r="Q30" i="1" s="1"/>
  <c r="O28" i="1"/>
  <c r="Q28" i="1" s="1"/>
  <c r="O27" i="1"/>
  <c r="Q27" i="1" s="1"/>
  <c r="O26" i="1"/>
  <c r="Q26" i="1" s="1"/>
  <c r="O25" i="1"/>
  <c r="Q25" i="1" s="1"/>
  <c r="O24" i="1"/>
  <c r="Q24" i="1" s="1"/>
  <c r="O23" i="1"/>
  <c r="Q23" i="1" s="1"/>
  <c r="O22" i="1"/>
  <c r="Q21" i="1"/>
  <c r="O21" i="1"/>
  <c r="Q20" i="1"/>
  <c r="O20" i="1"/>
  <c r="Q19" i="1"/>
  <c r="O19" i="1"/>
  <c r="O18" i="1"/>
  <c r="O17" i="1"/>
  <c r="Q17" i="1" s="1"/>
  <c r="O16" i="1"/>
  <c r="Q16" i="1" s="1"/>
  <c r="O15" i="1"/>
  <c r="Q15" i="1" s="1"/>
  <c r="O14" i="1"/>
  <c r="Q14" i="1" s="1"/>
  <c r="O13" i="1"/>
  <c r="Q13" i="1" s="1"/>
  <c r="O12" i="1"/>
  <c r="Q12" i="1" s="1"/>
  <c r="O11" i="1"/>
  <c r="Q11" i="1" s="1"/>
  <c r="O10" i="1"/>
  <c r="Q10" i="1" s="1"/>
  <c r="O9" i="1"/>
  <c r="Q9" i="1" s="1"/>
  <c r="O8" i="1"/>
  <c r="Q8" i="1" s="1"/>
  <c r="O7" i="1"/>
  <c r="Q7" i="1" s="1"/>
  <c r="O6" i="1"/>
  <c r="Q6" i="1" s="1"/>
  <c r="P129" i="1" l="1"/>
  <c r="O122" i="1"/>
  <c r="Q122" i="1" s="1"/>
  <c r="O85" i="1"/>
  <c r="Q85" i="1" s="1"/>
  <c r="Q65" i="1"/>
  <c r="O76" i="1"/>
  <c r="O77" i="1"/>
  <c r="Q89" i="1"/>
  <c r="S125" i="1"/>
  <c r="S129" i="1" s="1"/>
  <c r="S131" i="1" s="1"/>
  <c r="P130" i="1"/>
  <c r="O41" i="1"/>
  <c r="Q41" i="1" s="1"/>
  <c r="Q76" i="1"/>
  <c r="Q96" i="1"/>
  <c r="T125" i="1"/>
  <c r="T129" i="1" s="1"/>
  <c r="T131" i="1" s="1"/>
  <c r="P131" i="1" l="1"/>
  <c r="O125" i="1"/>
  <c r="O129" i="1" l="1"/>
  <c r="O131" i="1" s="1"/>
  <c r="Q125" i="1"/>
  <c r="Q127" i="1" l="1"/>
  <c r="Q128" i="1"/>
</calcChain>
</file>

<file path=xl/sharedStrings.xml><?xml version="1.0" encoding="utf-8"?>
<sst xmlns="http://schemas.openxmlformats.org/spreadsheetml/2006/main" count="191" uniqueCount="176">
  <si>
    <t>ESTIMATED</t>
  </si>
  <si>
    <t>24-25 BUDGET</t>
  </si>
  <si>
    <t>Est. Variance</t>
  </si>
  <si>
    <t>25-26</t>
  </si>
  <si>
    <t>25-26 BUDGET</t>
  </si>
  <si>
    <t>G/L</t>
  </si>
  <si>
    <t>Actual</t>
  </si>
  <si>
    <t>Actual to</t>
  </si>
  <si>
    <t>Proposed</t>
  </si>
  <si>
    <t>Workshop</t>
  </si>
  <si>
    <t>1st Reading-</t>
  </si>
  <si>
    <t>Account</t>
  </si>
  <si>
    <t>July</t>
  </si>
  <si>
    <t>Aug</t>
  </si>
  <si>
    <t>Sept</t>
  </si>
  <si>
    <t>Oct</t>
  </si>
  <si>
    <t>Nov</t>
  </si>
  <si>
    <t>Dec</t>
  </si>
  <si>
    <t>Jan</t>
  </si>
  <si>
    <t>Feb</t>
  </si>
  <si>
    <t>Mar</t>
  </si>
  <si>
    <t>Apr</t>
  </si>
  <si>
    <t>May</t>
  </si>
  <si>
    <t>June</t>
  </si>
  <si>
    <t>Totals</t>
  </si>
  <si>
    <t>Budget</t>
  </si>
  <si>
    <t xml:space="preserve">2nd Reading- </t>
  </si>
  <si>
    <t>REVENUE</t>
  </si>
  <si>
    <t>LOST Tax</t>
  </si>
  <si>
    <t>Aid to Subdivisions</t>
  </si>
  <si>
    <t>Merchants Inventory</t>
  </si>
  <si>
    <t>Non Adm Ins</t>
  </si>
  <si>
    <t>Accom. Tax</t>
  </si>
  <si>
    <t>TNC Tax</t>
  </si>
  <si>
    <t>Broker Tax</t>
  </si>
  <si>
    <t>Po. Fines</t>
  </si>
  <si>
    <t>As of 04/24/25, collected $143,224, 
and owed $72,106 (from 07/01/24 - now)</t>
  </si>
  <si>
    <t>Vic Adv reimb</t>
  </si>
  <si>
    <t>April reflects reimb for prior and current year</t>
  </si>
  <si>
    <t>Bldg Permt</t>
  </si>
  <si>
    <t>Bus/Lic</t>
  </si>
  <si>
    <t>Alcohol Licenses</t>
  </si>
  <si>
    <t>State Shared</t>
  </si>
  <si>
    <t>SCANA Franchise</t>
  </si>
  <si>
    <t>Duke/Pro Eng Reb</t>
  </si>
  <si>
    <t>Seizure Money</t>
  </si>
  <si>
    <t>Drug Seizure</t>
  </si>
  <si>
    <t>Bell Sth Fran</t>
  </si>
  <si>
    <t>Interest</t>
  </si>
  <si>
    <t>Cable Franc</t>
  </si>
  <si>
    <t>Telecomm Tax</t>
  </si>
  <si>
    <t>FFld Rebate</t>
  </si>
  <si>
    <t>Misc</t>
  </si>
  <si>
    <t>AED Grant</t>
  </si>
  <si>
    <t>Potter Park</t>
  </si>
  <si>
    <t>Potter Park Grant</t>
  </si>
  <si>
    <t>LE Water</t>
  </si>
  <si>
    <t>Joint Reimb.</t>
  </si>
  <si>
    <t>Health Insurance</t>
  </si>
  <si>
    <t>Military Salute</t>
  </si>
  <si>
    <t>SRO REIMBURSEMENT</t>
  </si>
  <si>
    <t>K-9 Revenue</t>
  </si>
  <si>
    <t>EPD Misc</t>
  </si>
  <si>
    <t>ARPA Funds</t>
  </si>
  <si>
    <t>One time funding</t>
  </si>
  <si>
    <t>EMERGENCY RES</t>
  </si>
  <si>
    <t>Duke Energy Grant</t>
  </si>
  <si>
    <t>Expenses</t>
  </si>
  <si>
    <t>TOWN EXP</t>
  </si>
  <si>
    <t>Adv</t>
  </si>
  <si>
    <t>dues &amp; education</t>
  </si>
  <si>
    <t>Garb Pickup</t>
  </si>
  <si>
    <t>Ins/pro/tort</t>
  </si>
  <si>
    <t>Hlth Ins</t>
  </si>
  <si>
    <t>(1) Employee</t>
  </si>
  <si>
    <t>Purple Heart Event</t>
  </si>
  <si>
    <t>Bank charges</t>
  </si>
  <si>
    <t>Off Supplies</t>
  </si>
  <si>
    <t>Technology</t>
  </si>
  <si>
    <t>Telephone</t>
  </si>
  <si>
    <t>Acct fees</t>
  </si>
  <si>
    <t>Audit, Bookkeeping, Payroll Services</t>
  </si>
  <si>
    <t>Legal fees</t>
  </si>
  <si>
    <t>salaries</t>
  </si>
  <si>
    <t>Christmas bon</t>
  </si>
  <si>
    <t>Vic AD Salary</t>
  </si>
  <si>
    <t>Storm Water</t>
  </si>
  <si>
    <t>Blg and grnd ma</t>
  </si>
  <si>
    <t>Repairs to A/C unit at 
Town Hall/Tap to KC Sewer Service</t>
  </si>
  <si>
    <t>Bldg inspect</t>
  </si>
  <si>
    <t>V. A. Fund</t>
  </si>
  <si>
    <t>Amt is more in FY 24 because Jan-Dec 2023 
was paid in May 2024.</t>
  </si>
  <si>
    <t>P/R TAXES</t>
  </si>
  <si>
    <t>.0765xTotal Salary</t>
  </si>
  <si>
    <t>Rtrment</t>
  </si>
  <si>
    <t>Utilities</t>
  </si>
  <si>
    <t>Seasonal Décor.</t>
  </si>
  <si>
    <t>Flags, Repairs to Light</t>
  </si>
  <si>
    <t>W/Comp</t>
  </si>
  <si>
    <t>Contingency</t>
  </si>
  <si>
    <t>$97200/Community Center 
$10000 Shelter/Additional $20,000 (2020-2021), 
$200,000/Potter Park (2021-2022), $185,404.68 (2022-2023)
$300,000.00 (2023-2024), 106,913.91 (2024-2025)</t>
  </si>
  <si>
    <t>Res &amp; Dev</t>
  </si>
  <si>
    <t>Contracted Maint.</t>
  </si>
  <si>
    <t>United Way</t>
  </si>
  <si>
    <t>WE GAVE 
THEM A $5000 
CONTRIBUTION</t>
  </si>
  <si>
    <t>Payroll Expenses</t>
  </si>
  <si>
    <t>EXPENSES</t>
  </si>
  <si>
    <t>COURT EXP</t>
  </si>
  <si>
    <t>Judge 7900</t>
  </si>
  <si>
    <t>Judge Salaries</t>
  </si>
  <si>
    <t>Gas Allow</t>
  </si>
  <si>
    <t>Judges prefer this to be added to salaries</t>
  </si>
  <si>
    <t>Edu &amp; Conf</t>
  </si>
  <si>
    <t>Indigent Defense</t>
  </si>
  <si>
    <t>Paid 4th Q 23-24 in August 24</t>
  </si>
  <si>
    <t>Interrupter</t>
  </si>
  <si>
    <t>LIBRARY EXP</t>
  </si>
  <si>
    <t>Library 9010</t>
  </si>
  <si>
    <t>Water</t>
  </si>
  <si>
    <t>Repairs &amp; Maint</t>
  </si>
  <si>
    <t>Yd maint</t>
  </si>
  <si>
    <t>EPD EXPENSE</t>
  </si>
  <si>
    <t>Police 8505</t>
  </si>
  <si>
    <t>Tort &amp; car ins</t>
  </si>
  <si>
    <t>EPD Restitution</t>
  </si>
  <si>
    <t>Off supplies</t>
  </si>
  <si>
    <t>Salaries</t>
  </si>
  <si>
    <t>Xmas Bonus</t>
  </si>
  <si>
    <t>PR taxes</t>
  </si>
  <si>
    <t>Court fees</t>
  </si>
  <si>
    <t>Det fees</t>
  </si>
  <si>
    <t>Gas,Oil Tires</t>
  </si>
  <si>
    <t>Op supplies</t>
  </si>
  <si>
    <t>Veh repairs</t>
  </si>
  <si>
    <t>Older Vehs. require more repairs</t>
  </si>
  <si>
    <t>7200 for intersection cameras</t>
  </si>
  <si>
    <t>Ed &amp; Travel</t>
  </si>
  <si>
    <t>Sgt, Inv, Chief cell</t>
  </si>
  <si>
    <t>Uniforms</t>
  </si>
  <si>
    <t>Retirement</t>
  </si>
  <si>
    <t>Life Ins</t>
  </si>
  <si>
    <t>Acc Death</t>
  </si>
  <si>
    <t>Dues</t>
  </si>
  <si>
    <t>Seizure Exp.</t>
  </si>
  <si>
    <t>SRO SALARIES</t>
  </si>
  <si>
    <t>Vehicles Sales</t>
  </si>
  <si>
    <t>K-9 Expense</t>
  </si>
  <si>
    <t>JULY</t>
  </si>
  <si>
    <t>AUG</t>
  </si>
  <si>
    <t>SEPT</t>
  </si>
  <si>
    <t>OCT</t>
  </si>
  <si>
    <t>NOV</t>
  </si>
  <si>
    <t>DEC</t>
  </si>
  <si>
    <t>JAN</t>
  </si>
  <si>
    <t>FEB</t>
  </si>
  <si>
    <t>MARCH</t>
  </si>
  <si>
    <t>TOTALS</t>
  </si>
  <si>
    <t xml:space="preserve">GRAND TOTAL </t>
  </si>
  <si>
    <t xml:space="preserve">  </t>
  </si>
  <si>
    <t>Actual Exp</t>
  </si>
  <si>
    <t>Res/Dev</t>
  </si>
  <si>
    <t>Grand Total</t>
  </si>
  <si>
    <t>Proposed 
25-26</t>
  </si>
  <si>
    <t>Town Expenses without 
Contingency(S70) and R&amp;D(S71)</t>
  </si>
  <si>
    <t>EXPENSE</t>
  </si>
  <si>
    <t>Actual 
estimated
and budget 
expense</t>
  </si>
  <si>
    <t>Per MASC, this is now dispersed
 in 6115/6119/6240</t>
  </si>
  <si>
    <t>Ads-Special Elections,
 Rezoning Requests</t>
  </si>
  <si>
    <t>Town Hall and Library
 Property Insurance</t>
  </si>
  <si>
    <t>Cost of paper, toner and postage
 has increased</t>
  </si>
  <si>
    <t>Technology include phones 
w/Asset Technology</t>
  </si>
  <si>
    <t>.1856x(All Salaries except 
VA/Judge Reuwer)</t>
  </si>
  <si>
    <t>Should be same as 
VA Reimb.</t>
  </si>
  <si>
    <t>Asking for 2 new patrol vehicles, includes all required equipt</t>
  </si>
  <si>
    <t>5% increase request, plus $25,000 O.T.
request and the 10% SRO portion</t>
  </si>
  <si>
    <t>New Law Manuals-Judges prefer difference be added to salaries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</si>
</sst>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0.00_);\(0.00\)"/>
    <numFmt numFmtId="167" formatCode="0.00_);[Red]\(0.00\)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9"/>
      <name val="Times New Roman"/>
      <family val="1"/>
    </font>
    <font>
      <b/>
      <sz val="8"/>
      <name val="Times New Roman"/>
      <family val="1"/>
    </font>
    <font>
      <b/>
      <sz val="8"/>
      <color rgb="FFFF0000"/>
      <name val="Times New Roman"/>
      <family val="1"/>
    </font>
    <font>
      <sz val="8"/>
      <color rgb="FFFF0000"/>
      <name val="Aptos Narrow"/>
      <family val="2"/>
      <scheme val="minor"/>
    </font>
    <font>
      <sz val="8"/>
      <color theme="1"/>
      <name val="Aptos Narrow"/>
      <family val="2"/>
      <scheme val="minor"/>
    </font>
    <font>
      <b/>
      <sz val="8"/>
      <color rgb="FFFF0000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color theme="1"/>
      <name val="Aptos Narrow"/>
      <family val="2"/>
      <scheme val="minor"/>
    </font>
    <font>
      <sz val="14"/>
      <name val="Times New Roman"/>
      <family val="1"/>
    </font>
    <font>
      <b/>
      <sz val="14"/>
      <color theme="1"/>
      <name val="Times New Roman"/>
      <family val="1"/>
    </font>
    <font>
      <b/>
      <sz val="14"/>
      <color rgb="FFFF0000"/>
      <name val="Times New Roman"/>
      <family val="1"/>
    </font>
    <font>
      <b/>
      <sz val="14"/>
      <color theme="8" tint="0.59999389629810485"/>
      <name val="Times New Roman"/>
      <family val="1"/>
    </font>
    <font>
      <b/>
      <sz val="14"/>
      <color theme="1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4" fillId="2" borderId="1" xfId="0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left"/>
    </xf>
    <xf numFmtId="3" fontId="4" fillId="2" borderId="1" xfId="0" applyNumberFormat="1" applyFont="1" applyFill="1" applyBorder="1" applyAlignment="1">
      <alignment horizontal="left"/>
    </xf>
    <xf numFmtId="3" fontId="4" fillId="5" borderId="1" xfId="0" applyNumberFormat="1" applyFont="1" applyFill="1" applyBorder="1" applyAlignment="1">
      <alignment horizontal="left" wrapText="1"/>
    </xf>
    <xf numFmtId="3" fontId="5" fillId="2" borderId="1" xfId="0" applyNumberFormat="1" applyFont="1" applyFill="1" applyBorder="1" applyAlignment="1">
      <alignment horizontal="left" vertical="center" wrapText="1"/>
    </xf>
    <xf numFmtId="14" fontId="5" fillId="2" borderId="1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left" wrapText="1"/>
    </xf>
    <xf numFmtId="0" fontId="5" fillId="9" borderId="1" xfId="0" applyFont="1" applyFill="1" applyBorder="1" applyAlignment="1">
      <alignment wrapText="1"/>
    </xf>
    <xf numFmtId="0" fontId="5" fillId="8" borderId="1" xfId="0" applyFont="1" applyFill="1" applyBorder="1"/>
    <xf numFmtId="0" fontId="6" fillId="2" borderId="1" xfId="0" applyFont="1" applyFill="1" applyBorder="1"/>
    <xf numFmtId="0" fontId="7" fillId="2" borderId="1" xfId="0" applyFont="1" applyFill="1" applyBorder="1"/>
    <xf numFmtId="0" fontId="8" fillId="2" borderId="1" xfId="0" applyFont="1" applyFill="1" applyBorder="1"/>
    <xf numFmtId="0" fontId="5" fillId="8" borderId="1" xfId="0" applyFont="1" applyFill="1" applyBorder="1" applyAlignment="1">
      <alignment wrapText="1"/>
    </xf>
    <xf numFmtId="0" fontId="5" fillId="3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 wrapText="1"/>
    </xf>
    <xf numFmtId="0" fontId="7" fillId="0" borderId="0" xfId="0" applyFont="1"/>
    <xf numFmtId="166" fontId="9" fillId="6" borderId="1" xfId="0" applyNumberFormat="1" applyFont="1" applyFill="1" applyBorder="1" applyAlignment="1">
      <alignment vertical="center" wrapText="1"/>
    </xf>
    <xf numFmtId="0" fontId="10" fillId="2" borderId="1" xfId="0" applyFont="1" applyFill="1" applyBorder="1"/>
    <xf numFmtId="0" fontId="10" fillId="3" borderId="1" xfId="0" applyFont="1" applyFill="1" applyBorder="1"/>
    <xf numFmtId="0" fontId="10" fillId="4" borderId="1" xfId="0" applyFont="1" applyFill="1" applyBorder="1"/>
    <xf numFmtId="164" fontId="10" fillId="4" borderId="1" xfId="2" applyNumberFormat="1" applyFont="1" applyFill="1" applyBorder="1" applyAlignment="1" applyProtection="1">
      <alignment horizontal="center"/>
    </xf>
    <xf numFmtId="165" fontId="10" fillId="2" borderId="1" xfId="1" applyNumberFormat="1" applyFont="1" applyFill="1" applyBorder="1" applyProtection="1"/>
    <xf numFmtId="14" fontId="10" fillId="3" borderId="1" xfId="1" applyNumberFormat="1" applyFont="1" applyFill="1" applyBorder="1" applyAlignment="1" applyProtection="1">
      <alignment horizontal="center"/>
    </xf>
    <xf numFmtId="164" fontId="10" fillId="3" borderId="1" xfId="2" applyNumberFormat="1" applyFont="1" applyFill="1" applyBorder="1" applyAlignment="1" applyProtection="1">
      <alignment horizontal="center"/>
    </xf>
    <xf numFmtId="165" fontId="10" fillId="3" borderId="1" xfId="1" applyNumberFormat="1" applyFont="1" applyFill="1" applyBorder="1" applyAlignment="1" applyProtection="1">
      <alignment horizontal="center"/>
    </xf>
    <xf numFmtId="0" fontId="0" fillId="0" borderId="0" xfId="0" applyFont="1"/>
    <xf numFmtId="0" fontId="10" fillId="2" borderId="1" xfId="0" applyFont="1" applyFill="1" applyBorder="1" applyAlignment="1">
      <alignment horizontal="left"/>
    </xf>
    <xf numFmtId="0" fontId="11" fillId="2" borderId="1" xfId="0" applyFont="1" applyFill="1" applyBorder="1"/>
    <xf numFmtId="0" fontId="11" fillId="3" borderId="1" xfId="0" applyFont="1" applyFill="1" applyBorder="1"/>
    <xf numFmtId="0" fontId="11" fillId="4" borderId="1" xfId="0" applyFont="1" applyFill="1" applyBorder="1"/>
    <xf numFmtId="164" fontId="11" fillId="4" borderId="1" xfId="2" applyNumberFormat="1" applyFont="1" applyFill="1" applyBorder="1" applyAlignment="1" applyProtection="1">
      <alignment horizontal="center"/>
    </xf>
    <xf numFmtId="165" fontId="11" fillId="2" borderId="1" xfId="1" applyNumberFormat="1" applyFont="1" applyFill="1" applyBorder="1" applyProtection="1"/>
    <xf numFmtId="14" fontId="11" fillId="3" borderId="1" xfId="1" applyNumberFormat="1" applyFont="1" applyFill="1" applyBorder="1" applyAlignment="1" applyProtection="1">
      <alignment horizontal="center"/>
    </xf>
    <xf numFmtId="164" fontId="11" fillId="3" borderId="1" xfId="2" applyNumberFormat="1" applyFont="1" applyFill="1" applyBorder="1" applyAlignment="1" applyProtection="1">
      <alignment horizontal="center"/>
    </xf>
    <xf numFmtId="164" fontId="11" fillId="2" borderId="1" xfId="2" applyNumberFormat="1" applyFont="1" applyFill="1" applyBorder="1" applyAlignment="1" applyProtection="1">
      <alignment horizontal="center"/>
    </xf>
    <xf numFmtId="166" fontId="12" fillId="0" borderId="1" xfId="0" applyNumberFormat="1" applyFont="1" applyBorder="1"/>
    <xf numFmtId="166" fontId="12" fillId="3" borderId="1" xfId="0" applyNumberFormat="1" applyFont="1" applyFill="1" applyBorder="1"/>
    <xf numFmtId="166" fontId="13" fillId="3" borderId="1" xfId="0" applyNumberFormat="1" applyFont="1" applyFill="1" applyBorder="1"/>
    <xf numFmtId="167" fontId="11" fillId="4" borderId="1" xfId="0" applyNumberFormat="1" applyFont="1" applyFill="1" applyBorder="1"/>
    <xf numFmtId="167" fontId="11" fillId="0" borderId="1" xfId="0" applyNumberFormat="1" applyFont="1" applyBorder="1"/>
    <xf numFmtId="167" fontId="11" fillId="2" borderId="1" xfId="0" applyNumberFormat="1" applyFont="1" applyFill="1" applyBorder="1"/>
    <xf numFmtId="2" fontId="14" fillId="2" borderId="1" xfId="0" applyNumberFormat="1" applyFont="1" applyFill="1" applyBorder="1"/>
    <xf numFmtId="166" fontId="12" fillId="0" borderId="0" xfId="0" applyNumberFormat="1" applyFont="1"/>
    <xf numFmtId="0" fontId="12" fillId="3" borderId="0" xfId="0" applyFont="1" applyFill="1"/>
    <xf numFmtId="166" fontId="11" fillId="3" borderId="1" xfId="0" applyNumberFormat="1" applyFont="1" applyFill="1" applyBorder="1"/>
    <xf numFmtId="0" fontId="12" fillId="3" borderId="2" xfId="0" applyFont="1" applyFill="1" applyBorder="1"/>
    <xf numFmtId="167" fontId="11" fillId="5" borderId="1" xfId="0" applyNumberFormat="1" applyFont="1" applyFill="1" applyBorder="1"/>
    <xf numFmtId="2" fontId="14" fillId="5" borderId="1" xfId="0" applyNumberFormat="1" applyFont="1" applyFill="1" applyBorder="1"/>
    <xf numFmtId="0" fontId="12" fillId="3" borderId="3" xfId="0" applyFont="1" applyFill="1" applyBorder="1"/>
    <xf numFmtId="166" fontId="13" fillId="3" borderId="4" xfId="0" applyNumberFormat="1" applyFont="1" applyFill="1" applyBorder="1"/>
    <xf numFmtId="0" fontId="12" fillId="3" borderId="5" xfId="0" applyFont="1" applyFill="1" applyBorder="1"/>
    <xf numFmtId="0" fontId="14" fillId="0" borderId="0" xfId="0" applyFont="1"/>
    <xf numFmtId="0" fontId="12" fillId="0" borderId="0" xfId="0" applyFont="1"/>
    <xf numFmtId="2" fontId="11" fillId="2" borderId="1" xfId="0" applyNumberFormat="1" applyFont="1" applyFill="1" applyBorder="1"/>
    <xf numFmtId="0" fontId="12" fillId="3" borderId="6" xfId="0" applyFont="1" applyFill="1" applyBorder="1"/>
    <xf numFmtId="167" fontId="11" fillId="4" borderId="4" xfId="0" applyNumberFormat="1" applyFont="1" applyFill="1" applyBorder="1"/>
    <xf numFmtId="0" fontId="12" fillId="0" borderId="1" xfId="0" applyFont="1" applyBorder="1"/>
    <xf numFmtId="0" fontId="12" fillId="3" borderId="1" xfId="0" applyFont="1" applyFill="1" applyBorder="1"/>
    <xf numFmtId="167" fontId="11" fillId="3" borderId="1" xfId="0" applyNumberFormat="1" applyFont="1" applyFill="1" applyBorder="1"/>
    <xf numFmtId="164" fontId="11" fillId="2" borderId="1" xfId="2" applyNumberFormat="1" applyFont="1" applyFill="1" applyBorder="1" applyProtection="1"/>
    <xf numFmtId="167" fontId="11" fillId="2" borderId="1" xfId="1" applyNumberFormat="1" applyFont="1" applyFill="1" applyBorder="1" applyProtection="1"/>
    <xf numFmtId="167" fontId="11" fillId="3" borderId="1" xfId="1" applyNumberFormat="1" applyFont="1" applyFill="1" applyBorder="1" applyProtection="1"/>
    <xf numFmtId="167" fontId="16" fillId="2" borderId="1" xfId="0" applyNumberFormat="1" applyFont="1" applyFill="1" applyBorder="1"/>
    <xf numFmtId="164" fontId="16" fillId="2" borderId="1" xfId="2" applyNumberFormat="1" applyFont="1" applyFill="1" applyBorder="1" applyAlignment="1" applyProtection="1">
      <alignment horizontal="center"/>
    </xf>
    <xf numFmtId="167" fontId="16" fillId="2" borderId="1" xfId="1" applyNumberFormat="1" applyFont="1" applyFill="1" applyBorder="1" applyProtection="1"/>
    <xf numFmtId="2" fontId="14" fillId="0" borderId="1" xfId="0" applyNumberFormat="1" applyFont="1" applyBorder="1"/>
    <xf numFmtId="166" fontId="12" fillId="2" borderId="1" xfId="0" applyNumberFormat="1" applyFont="1" applyFill="1" applyBorder="1"/>
    <xf numFmtId="0" fontId="11" fillId="0" borderId="1" xfId="0" applyFont="1" applyBorder="1"/>
    <xf numFmtId="0" fontId="11" fillId="2" borderId="1" xfId="0" applyFont="1" applyFill="1" applyBorder="1" applyAlignment="1">
      <alignment horizontal="right"/>
    </xf>
    <xf numFmtId="0" fontId="12" fillId="0" borderId="6" xfId="0" applyFont="1" applyBorder="1"/>
    <xf numFmtId="2" fontId="12" fillId="0" borderId="6" xfId="0" applyNumberFormat="1" applyFont="1" applyBorder="1"/>
    <xf numFmtId="166" fontId="13" fillId="3" borderId="1" xfId="2" applyNumberFormat="1" applyFont="1" applyFill="1" applyBorder="1" applyProtection="1"/>
    <xf numFmtId="166" fontId="13" fillId="3" borderId="1" xfId="1" applyNumberFormat="1" applyFont="1" applyFill="1" applyBorder="1" applyProtection="1"/>
    <xf numFmtId="2" fontId="11" fillId="4" borderId="1" xfId="0" applyNumberFormat="1" applyFont="1" applyFill="1" applyBorder="1"/>
    <xf numFmtId="167" fontId="11" fillId="0" borderId="1" xfId="1" applyNumberFormat="1" applyFont="1" applyFill="1" applyBorder="1" applyProtection="1"/>
    <xf numFmtId="166" fontId="12" fillId="0" borderId="7" xfId="0" applyNumberFormat="1" applyFont="1" applyBorder="1"/>
    <xf numFmtId="166" fontId="11" fillId="3" borderId="7" xfId="0" applyNumberFormat="1" applyFont="1" applyFill="1" applyBorder="1"/>
    <xf numFmtId="166" fontId="13" fillId="3" borderId="7" xfId="0" applyNumberFormat="1" applyFont="1" applyFill="1" applyBorder="1"/>
    <xf numFmtId="0" fontId="12" fillId="0" borderId="7" xfId="0" applyFont="1" applyBorder="1"/>
    <xf numFmtId="0" fontId="12" fillId="3" borderId="7" xfId="0" applyFont="1" applyFill="1" applyBorder="1"/>
    <xf numFmtId="40" fontId="11" fillId="3" borderId="7" xfId="0" applyNumberFormat="1" applyFont="1" applyFill="1" applyBorder="1"/>
    <xf numFmtId="0" fontId="12" fillId="0" borderId="8" xfId="0" applyFont="1" applyBorder="1"/>
    <xf numFmtId="0" fontId="12" fillId="0" borderId="9" xfId="0" applyFont="1" applyBorder="1"/>
    <xf numFmtId="0" fontId="12" fillId="3" borderId="9" xfId="0" applyFont="1" applyFill="1" applyBorder="1"/>
    <xf numFmtId="40" fontId="11" fillId="3" borderId="9" xfId="0" applyNumberFormat="1" applyFont="1" applyFill="1" applyBorder="1"/>
    <xf numFmtId="0" fontId="11" fillId="2" borderId="7" xfId="0" applyFont="1" applyFill="1" applyBorder="1"/>
    <xf numFmtId="2" fontId="14" fillId="3" borderId="1" xfId="0" applyNumberFormat="1" applyFont="1" applyFill="1" applyBorder="1"/>
    <xf numFmtId="0" fontId="15" fillId="3" borderId="1" xfId="0" applyFont="1" applyFill="1" applyBorder="1"/>
    <xf numFmtId="0" fontId="11" fillId="7" borderId="1" xfId="0" applyFont="1" applyFill="1" applyBorder="1"/>
    <xf numFmtId="164" fontId="14" fillId="2" borderId="1" xfId="2" applyNumberFormat="1" applyFont="1" applyFill="1" applyBorder="1" applyAlignment="1">
      <alignment horizontal="center"/>
    </xf>
    <xf numFmtId="4" fontId="11" fillId="2" borderId="1" xfId="1" applyNumberFormat="1" applyFont="1" applyFill="1" applyBorder="1" applyProtection="1"/>
    <xf numFmtId="166" fontId="11" fillId="8" borderId="1" xfId="0" applyNumberFormat="1" applyFont="1" applyFill="1" applyBorder="1"/>
    <xf numFmtId="0" fontId="12" fillId="3" borderId="10" xfId="0" applyFont="1" applyFill="1" applyBorder="1"/>
    <xf numFmtId="166" fontId="11" fillId="2" borderId="1" xfId="1" applyNumberFormat="1" applyFont="1" applyFill="1" applyBorder="1" applyProtection="1"/>
    <xf numFmtId="167" fontId="15" fillId="3" borderId="1" xfId="0" applyNumberFormat="1" applyFont="1" applyFill="1" applyBorder="1"/>
    <xf numFmtId="167" fontId="15" fillId="3" borderId="1" xfId="0" applyNumberFormat="1" applyFont="1" applyFill="1" applyBorder="1" applyAlignment="1">
      <alignment wrapText="1"/>
    </xf>
    <xf numFmtId="167" fontId="11" fillId="2" borderId="11" xfId="1" applyNumberFormat="1" applyFont="1" applyFill="1" applyBorder="1" applyProtection="1"/>
    <xf numFmtId="167" fontId="17" fillId="0" borderId="0" xfId="0" applyNumberFormat="1" applyFont="1"/>
    <xf numFmtId="0" fontId="4" fillId="2" borderId="1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vertical="center" wrapText="1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457200</xdr:colOff>
      <xdr:row>78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02F3CD4-1504-4BF5-AB01-4F190C877639}"/>
            </a:ext>
          </a:extLst>
        </xdr:cNvPr>
        <xdr:cNvSpPr txBox="1"/>
      </xdr:nvSpPr>
      <xdr:spPr>
        <a:xfrm>
          <a:off x="457200" y="16192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25DBB-9D66-49A9-8F78-3624B4079E79}">
  <sheetPr>
    <pageSetUpPr fitToPage="1"/>
  </sheetPr>
  <dimension ref="A1:U132"/>
  <sheetViews>
    <sheetView tabSelected="1" workbookViewId="0">
      <selection activeCell="H72" sqref="H72"/>
    </sheetView>
  </sheetViews>
  <sheetFormatPr defaultRowHeight="15" x14ac:dyDescent="0.25"/>
  <cols>
    <col min="1" max="1" width="16.7109375" style="1" bestFit="1" customWidth="1"/>
    <col min="2" max="2" width="33.28515625" style="1" bestFit="1" customWidth="1"/>
    <col min="3" max="3" width="12.85546875" bestFit="1" customWidth="1"/>
    <col min="4" max="4" width="13.85546875" bestFit="1" customWidth="1"/>
    <col min="5" max="6" width="12.85546875" bestFit="1" customWidth="1"/>
    <col min="7" max="8" width="14.42578125" bestFit="1" customWidth="1"/>
    <col min="9" max="9" width="12.85546875" bestFit="1" customWidth="1"/>
    <col min="10" max="11" width="14.42578125" bestFit="1" customWidth="1"/>
    <col min="12" max="12" width="12.85546875" bestFit="1" customWidth="1"/>
    <col min="13" max="13" width="16" bestFit="1" customWidth="1"/>
    <col min="14" max="14" width="14.28515625" bestFit="1" customWidth="1"/>
    <col min="15" max="15" width="15.85546875" bestFit="1" customWidth="1"/>
    <col min="16" max="16" width="17.7109375" bestFit="1" customWidth="1"/>
    <col min="17" max="17" width="16.7109375" bestFit="1" customWidth="1"/>
    <col min="18" max="18" width="15.85546875" bestFit="1" customWidth="1"/>
    <col min="19" max="19" width="12.140625" bestFit="1" customWidth="1"/>
    <col min="20" max="20" width="17.7109375" bestFit="1" customWidth="1"/>
    <col min="21" max="21" width="37" style="19" bestFit="1" customWidth="1"/>
  </cols>
  <sheetData>
    <row r="1" spans="1:21" s="29" customFormat="1" x14ac:dyDescent="0.25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M1" s="22"/>
      <c r="N1" s="22"/>
      <c r="O1" s="23" t="s">
        <v>0</v>
      </c>
      <c r="P1" s="24" t="s">
        <v>1</v>
      </c>
      <c r="Q1" s="21" t="s">
        <v>2</v>
      </c>
      <c r="R1" s="25" t="s">
        <v>3</v>
      </c>
      <c r="S1" s="26"/>
      <c r="T1" s="27" t="s">
        <v>4</v>
      </c>
      <c r="U1" s="2"/>
    </row>
    <row r="2" spans="1:21" s="29" customFormat="1" x14ac:dyDescent="0.25">
      <c r="A2" s="21" t="s">
        <v>5</v>
      </c>
      <c r="B2" s="21"/>
      <c r="C2" s="21"/>
      <c r="D2" s="21"/>
      <c r="E2" s="21"/>
      <c r="F2" s="21">
        <v>2024</v>
      </c>
      <c r="G2" s="21">
        <v>2024</v>
      </c>
      <c r="H2" s="21">
        <v>2024</v>
      </c>
      <c r="I2" s="21">
        <v>2025</v>
      </c>
      <c r="J2" s="21">
        <v>2025</v>
      </c>
      <c r="K2" s="21">
        <v>2025</v>
      </c>
      <c r="L2" s="22">
        <v>2025</v>
      </c>
      <c r="M2" s="22">
        <v>2024</v>
      </c>
      <c r="N2" s="22">
        <v>2024</v>
      </c>
      <c r="O2" s="23" t="s">
        <v>6</v>
      </c>
      <c r="P2" s="24"/>
      <c r="Q2" s="21" t="s">
        <v>7</v>
      </c>
      <c r="R2" s="25" t="s">
        <v>8</v>
      </c>
      <c r="S2" s="28" t="s">
        <v>9</v>
      </c>
      <c r="T2" s="27" t="s">
        <v>10</v>
      </c>
      <c r="U2" s="2"/>
    </row>
    <row r="3" spans="1:21" s="29" customFormat="1" x14ac:dyDescent="0.25">
      <c r="A3" s="21"/>
      <c r="B3" s="21" t="s">
        <v>11</v>
      </c>
      <c r="C3" s="21" t="s">
        <v>12</v>
      </c>
      <c r="D3" s="21" t="s">
        <v>13</v>
      </c>
      <c r="E3" s="21" t="s">
        <v>14</v>
      </c>
      <c r="F3" s="21" t="s">
        <v>15</v>
      </c>
      <c r="G3" s="21" t="s">
        <v>16</v>
      </c>
      <c r="H3" s="21" t="s">
        <v>17</v>
      </c>
      <c r="I3" s="21" t="s">
        <v>18</v>
      </c>
      <c r="J3" s="21" t="s">
        <v>19</v>
      </c>
      <c r="K3" s="21" t="s">
        <v>20</v>
      </c>
      <c r="L3" s="22" t="s">
        <v>21</v>
      </c>
      <c r="M3" s="22" t="s">
        <v>22</v>
      </c>
      <c r="N3" s="22" t="s">
        <v>23</v>
      </c>
      <c r="O3" s="23" t="s">
        <v>24</v>
      </c>
      <c r="P3" s="24"/>
      <c r="Q3" s="21" t="s">
        <v>25</v>
      </c>
      <c r="R3" s="25" t="s">
        <v>25</v>
      </c>
      <c r="S3" s="26"/>
      <c r="T3" s="27" t="s">
        <v>26</v>
      </c>
      <c r="U3" s="2"/>
    </row>
    <row r="4" spans="1:21" ht="18.75" x14ac:dyDescent="0.3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2"/>
      <c r="M4" s="32"/>
      <c r="N4" s="32"/>
      <c r="O4" s="33"/>
      <c r="P4" s="34"/>
      <c r="Q4" s="31"/>
      <c r="R4" s="35"/>
      <c r="S4" s="36"/>
      <c r="T4" s="37"/>
      <c r="U4" s="2"/>
    </row>
    <row r="5" spans="1:21" ht="18.75" x14ac:dyDescent="0.3">
      <c r="A5" s="31" t="s">
        <v>27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2"/>
      <c r="M5" s="32"/>
      <c r="N5" s="32"/>
      <c r="O5" s="33"/>
      <c r="P5" s="34"/>
      <c r="Q5" s="31"/>
      <c r="R5" s="35"/>
      <c r="S5" s="35"/>
      <c r="T5" s="38"/>
      <c r="U5" s="2"/>
    </row>
    <row r="6" spans="1:21" ht="18.75" x14ac:dyDescent="0.3">
      <c r="A6" s="31">
        <v>6112</v>
      </c>
      <c r="B6" s="31" t="s">
        <v>28</v>
      </c>
      <c r="C6" s="39">
        <v>60649.03</v>
      </c>
      <c r="D6" s="39">
        <v>61289.22</v>
      </c>
      <c r="E6" s="39">
        <v>56132.09</v>
      </c>
      <c r="F6" s="39">
        <v>57313.3</v>
      </c>
      <c r="G6" s="39">
        <v>57313.3</v>
      </c>
      <c r="H6" s="39">
        <v>58953.54</v>
      </c>
      <c r="I6" s="39">
        <v>68895.600000000006</v>
      </c>
      <c r="J6" s="39">
        <v>68895.600000000006</v>
      </c>
      <c r="K6" s="39">
        <v>52588.98</v>
      </c>
      <c r="L6" s="40">
        <v>52707.57</v>
      </c>
      <c r="M6" s="41">
        <v>58946.6</v>
      </c>
      <c r="N6" s="41">
        <v>59595.29</v>
      </c>
      <c r="O6" s="42">
        <f t="shared" ref="O6:O35" si="0">SUM(C6:N6)</f>
        <v>713280.11999999988</v>
      </c>
      <c r="P6" s="43">
        <v>682500</v>
      </c>
      <c r="Q6" s="44">
        <f t="shared" ref="Q6:Q21" si="1">P6-O6</f>
        <v>-30780.119999999879</v>
      </c>
      <c r="R6" s="45">
        <v>719220</v>
      </c>
      <c r="S6" s="43"/>
      <c r="T6" s="43"/>
      <c r="U6" s="3"/>
    </row>
    <row r="7" spans="1:21" ht="18.75" x14ac:dyDescent="0.3">
      <c r="A7" s="31">
        <v>6113</v>
      </c>
      <c r="B7" s="31" t="s">
        <v>29</v>
      </c>
      <c r="C7" s="46">
        <v>10548.35</v>
      </c>
      <c r="D7" s="39"/>
      <c r="E7" s="39"/>
      <c r="F7" s="39">
        <v>10554.35</v>
      </c>
      <c r="G7" s="39"/>
      <c r="H7" s="39"/>
      <c r="I7" s="39">
        <v>10545.83</v>
      </c>
      <c r="J7" s="39"/>
      <c r="K7" s="39">
        <v>17002.98</v>
      </c>
      <c r="L7" s="47">
        <v>18482.82</v>
      </c>
      <c r="M7" s="41"/>
      <c r="N7" s="48"/>
      <c r="O7" s="42">
        <f t="shared" si="0"/>
        <v>67134.329999999987</v>
      </c>
      <c r="P7" s="45">
        <v>42420</v>
      </c>
      <c r="Q7" s="44">
        <f t="shared" si="1"/>
        <v>-24714.329999999987</v>
      </c>
      <c r="R7" s="45">
        <v>67140</v>
      </c>
      <c r="S7" s="45"/>
      <c r="T7" s="45"/>
      <c r="U7" s="3"/>
    </row>
    <row r="8" spans="1:21" ht="18.75" x14ac:dyDescent="0.3">
      <c r="A8" s="31">
        <v>6114</v>
      </c>
      <c r="B8" s="31" t="s">
        <v>30</v>
      </c>
      <c r="C8" s="39"/>
      <c r="D8" s="39"/>
      <c r="E8" s="39"/>
      <c r="F8" s="39"/>
      <c r="G8" s="46"/>
      <c r="H8" s="39"/>
      <c r="I8" s="46"/>
      <c r="J8" s="46"/>
      <c r="K8" s="39"/>
      <c r="L8" s="40">
        <v>274.92</v>
      </c>
      <c r="M8" s="41"/>
      <c r="N8" s="48"/>
      <c r="O8" s="42">
        <f t="shared" si="0"/>
        <v>274.92</v>
      </c>
      <c r="P8" s="45">
        <v>1100</v>
      </c>
      <c r="Q8" s="44">
        <f t="shared" si="1"/>
        <v>825.07999999999993</v>
      </c>
      <c r="R8" s="45">
        <v>1100</v>
      </c>
      <c r="S8" s="45"/>
      <c r="T8" s="45"/>
      <c r="U8" s="4"/>
    </row>
    <row r="9" spans="1:21" ht="18.75" x14ac:dyDescent="0.3">
      <c r="A9" s="31">
        <v>6115</v>
      </c>
      <c r="B9" s="31" t="s">
        <v>31</v>
      </c>
      <c r="C9" s="39"/>
      <c r="D9" s="39">
        <v>4420.8100000000004</v>
      </c>
      <c r="E9" s="46">
        <v>420.62</v>
      </c>
      <c r="F9" s="39"/>
      <c r="G9" s="39"/>
      <c r="H9" s="46">
        <v>87.18</v>
      </c>
      <c r="I9" s="39"/>
      <c r="J9" s="39"/>
      <c r="K9" s="39"/>
      <c r="L9" s="49"/>
      <c r="M9" s="47">
        <v>18627.05</v>
      </c>
      <c r="N9" s="41">
        <v>455493.75</v>
      </c>
      <c r="O9" s="42">
        <f t="shared" si="0"/>
        <v>479049.41</v>
      </c>
      <c r="P9" s="45">
        <v>454500</v>
      </c>
      <c r="Q9" s="44">
        <f t="shared" si="1"/>
        <v>-24549.409999999974</v>
      </c>
      <c r="R9" s="45">
        <v>486990</v>
      </c>
      <c r="S9" s="45"/>
      <c r="T9" s="45"/>
      <c r="U9" s="4"/>
    </row>
    <row r="10" spans="1:21" ht="18.75" x14ac:dyDescent="0.3">
      <c r="A10" s="31">
        <v>6116</v>
      </c>
      <c r="B10" s="31" t="s">
        <v>32</v>
      </c>
      <c r="C10" s="39"/>
      <c r="D10" s="46"/>
      <c r="E10" s="39"/>
      <c r="F10" s="46">
        <v>193.08</v>
      </c>
      <c r="G10" s="39"/>
      <c r="H10" s="39"/>
      <c r="I10" s="46"/>
      <c r="J10" s="39">
        <v>294.51</v>
      </c>
      <c r="K10" s="39"/>
      <c r="L10" s="47"/>
      <c r="M10" s="48"/>
      <c r="N10" s="48">
        <v>547.02</v>
      </c>
      <c r="O10" s="42">
        <f t="shared" si="0"/>
        <v>1034.6100000000001</v>
      </c>
      <c r="P10" s="45">
        <v>2575</v>
      </c>
      <c r="Q10" s="44">
        <f t="shared" si="1"/>
        <v>1540.3899999999999</v>
      </c>
      <c r="R10" s="45">
        <v>2575</v>
      </c>
      <c r="S10" s="45"/>
      <c r="T10" s="45"/>
      <c r="U10" s="4"/>
    </row>
    <row r="11" spans="1:21" ht="18.75" x14ac:dyDescent="0.3">
      <c r="A11" s="31">
        <v>6118</v>
      </c>
      <c r="B11" s="31" t="s">
        <v>33</v>
      </c>
      <c r="C11" s="39"/>
      <c r="D11" s="39"/>
      <c r="E11" s="39"/>
      <c r="F11" s="39"/>
      <c r="G11" s="39"/>
      <c r="H11" s="39">
        <v>46.27</v>
      </c>
      <c r="I11" s="39"/>
      <c r="J11" s="39">
        <v>70.62</v>
      </c>
      <c r="K11" s="39">
        <v>70.62</v>
      </c>
      <c r="L11" s="40"/>
      <c r="M11" s="48">
        <v>40.479999999999997</v>
      </c>
      <c r="N11" s="48"/>
      <c r="O11" s="42">
        <f t="shared" si="0"/>
        <v>227.99</v>
      </c>
      <c r="P11" s="45">
        <v>140</v>
      </c>
      <c r="Q11" s="44">
        <f t="shared" si="1"/>
        <v>-87.990000000000009</v>
      </c>
      <c r="R11" s="45">
        <v>228</v>
      </c>
      <c r="S11" s="45"/>
      <c r="T11" s="45"/>
      <c r="U11" s="4"/>
    </row>
    <row r="12" spans="1:21" ht="18.75" x14ac:dyDescent="0.3">
      <c r="A12" s="31">
        <v>6119</v>
      </c>
      <c r="B12" s="31" t="s">
        <v>34</v>
      </c>
      <c r="C12" s="39"/>
      <c r="D12" s="39">
        <v>9954.0300000000007</v>
      </c>
      <c r="E12" s="46"/>
      <c r="F12" s="39"/>
      <c r="G12" s="39"/>
      <c r="H12" s="46">
        <v>122.14</v>
      </c>
      <c r="I12" s="39"/>
      <c r="J12" s="39"/>
      <c r="K12" s="39"/>
      <c r="L12" s="40">
        <v>6448.63</v>
      </c>
      <c r="M12" s="48"/>
      <c r="N12" s="41"/>
      <c r="O12" s="42">
        <f t="shared" si="0"/>
        <v>16524.8</v>
      </c>
      <c r="P12" s="45">
        <v>12900</v>
      </c>
      <c r="Q12" s="44">
        <f t="shared" si="1"/>
        <v>-3624.7999999999993</v>
      </c>
      <c r="R12" s="45">
        <v>16525</v>
      </c>
      <c r="S12" s="45"/>
      <c r="T12" s="45"/>
      <c r="U12" s="4"/>
    </row>
    <row r="13" spans="1:21" ht="23.25" x14ac:dyDescent="0.3">
      <c r="A13" s="31">
        <v>6120</v>
      </c>
      <c r="B13" s="31" t="s">
        <v>35</v>
      </c>
      <c r="C13" s="39">
        <v>13868.84</v>
      </c>
      <c r="D13" s="39">
        <v>11234.49</v>
      </c>
      <c r="E13" s="39">
        <v>12917.88</v>
      </c>
      <c r="F13" s="39">
        <v>15985.14</v>
      </c>
      <c r="G13" s="39">
        <v>13057.95</v>
      </c>
      <c r="H13" s="39">
        <v>8731.9500000000007</v>
      </c>
      <c r="I13" s="39">
        <v>15708.21</v>
      </c>
      <c r="J13" s="39">
        <v>12626.52</v>
      </c>
      <c r="K13" s="39">
        <v>12626.52</v>
      </c>
      <c r="L13" s="47">
        <v>23436.9</v>
      </c>
      <c r="M13" s="41">
        <v>15220.07</v>
      </c>
      <c r="N13" s="41">
        <v>13003.89</v>
      </c>
      <c r="O13" s="50">
        <f t="shared" si="0"/>
        <v>168418.36</v>
      </c>
      <c r="P13" s="51">
        <v>160000</v>
      </c>
      <c r="Q13" s="50">
        <f t="shared" si="1"/>
        <v>-8418.359999999986</v>
      </c>
      <c r="R13" s="51">
        <v>179277</v>
      </c>
      <c r="S13" s="51"/>
      <c r="T13" s="51"/>
      <c r="U13" s="5" t="s">
        <v>36</v>
      </c>
    </row>
    <row r="14" spans="1:21" ht="23.25" x14ac:dyDescent="0.3">
      <c r="A14" s="31">
        <v>6125</v>
      </c>
      <c r="B14" s="31" t="s">
        <v>37</v>
      </c>
      <c r="C14" s="39">
        <v>567.34</v>
      </c>
      <c r="D14" s="39"/>
      <c r="E14" s="39"/>
      <c r="F14" s="39">
        <v>1454.44</v>
      </c>
      <c r="G14" s="39"/>
      <c r="H14" s="39"/>
      <c r="I14" s="39"/>
      <c r="J14" s="39"/>
      <c r="K14" s="39"/>
      <c r="L14" s="40"/>
      <c r="M14" s="48">
        <v>13872.58</v>
      </c>
      <c r="N14" s="48">
        <v>640.6</v>
      </c>
      <c r="O14" s="42">
        <f t="shared" si="0"/>
        <v>16534.96</v>
      </c>
      <c r="P14" s="45">
        <v>6180</v>
      </c>
      <c r="Q14" s="44">
        <f t="shared" si="1"/>
        <v>-10354.959999999999</v>
      </c>
      <c r="R14" s="45">
        <v>6180</v>
      </c>
      <c r="S14" s="45"/>
      <c r="T14" s="45"/>
      <c r="U14" s="10" t="s">
        <v>38</v>
      </c>
    </row>
    <row r="15" spans="1:21" ht="18.75" x14ac:dyDescent="0.3">
      <c r="A15" s="31">
        <v>6130</v>
      </c>
      <c r="B15" s="31" t="s">
        <v>39</v>
      </c>
      <c r="C15" s="39">
        <v>231.73</v>
      </c>
      <c r="D15" s="46">
        <v>60</v>
      </c>
      <c r="E15" s="39">
        <v>370.76</v>
      </c>
      <c r="F15" s="39">
        <v>130.06</v>
      </c>
      <c r="G15" s="39">
        <v>135.32</v>
      </c>
      <c r="H15" s="39">
        <v>437.58</v>
      </c>
      <c r="I15" s="39">
        <v>90</v>
      </c>
      <c r="J15" s="39">
        <v>432.9</v>
      </c>
      <c r="K15" s="39">
        <v>30</v>
      </c>
      <c r="L15" s="47">
        <v>52.66</v>
      </c>
      <c r="M15" s="41">
        <v>2284.56</v>
      </c>
      <c r="N15" s="48">
        <v>907.84</v>
      </c>
      <c r="O15" s="42">
        <f t="shared" si="0"/>
        <v>5163.41</v>
      </c>
      <c r="P15" s="45">
        <v>5450</v>
      </c>
      <c r="Q15" s="44">
        <f t="shared" si="1"/>
        <v>286.59000000000015</v>
      </c>
      <c r="R15" s="45">
        <v>5200</v>
      </c>
      <c r="S15" s="45"/>
      <c r="T15" s="45"/>
      <c r="U15" s="3"/>
    </row>
    <row r="16" spans="1:21" ht="18.75" x14ac:dyDescent="0.3">
      <c r="A16" s="31">
        <v>6140</v>
      </c>
      <c r="B16" s="31" t="s">
        <v>40</v>
      </c>
      <c r="C16" s="39">
        <v>697.02</v>
      </c>
      <c r="D16" s="39">
        <v>922.39</v>
      </c>
      <c r="E16" s="39">
        <v>325.8</v>
      </c>
      <c r="F16" s="39">
        <v>478.84</v>
      </c>
      <c r="G16" s="39">
        <v>450</v>
      </c>
      <c r="H16" s="39">
        <v>200</v>
      </c>
      <c r="I16" s="39">
        <v>155.32</v>
      </c>
      <c r="J16" s="39">
        <v>11034.32</v>
      </c>
      <c r="K16" s="39">
        <v>12229.28</v>
      </c>
      <c r="L16" s="52">
        <v>27338.26</v>
      </c>
      <c r="M16" s="53">
        <v>21962.87</v>
      </c>
      <c r="N16" s="41">
        <v>819.57</v>
      </c>
      <c r="O16" s="42">
        <f t="shared" si="0"/>
        <v>76613.67</v>
      </c>
      <c r="P16" s="45">
        <v>57500</v>
      </c>
      <c r="Q16" s="44">
        <f t="shared" si="1"/>
        <v>-19113.669999999998</v>
      </c>
      <c r="R16" s="45">
        <v>76625</v>
      </c>
      <c r="S16" s="45"/>
      <c r="T16" s="45"/>
      <c r="U16" s="3"/>
    </row>
    <row r="17" spans="1:21" ht="18.75" x14ac:dyDescent="0.3">
      <c r="A17" s="31">
        <v>6141</v>
      </c>
      <c r="B17" s="31" t="s">
        <v>41</v>
      </c>
      <c r="C17" s="39"/>
      <c r="D17" s="39"/>
      <c r="E17" s="39"/>
      <c r="F17" s="39">
        <v>3000</v>
      </c>
      <c r="G17" s="39"/>
      <c r="H17" s="39"/>
      <c r="I17" s="39"/>
      <c r="J17" s="39"/>
      <c r="K17" s="39"/>
      <c r="L17" s="40"/>
      <c r="M17" s="48"/>
      <c r="N17" s="48">
        <v>450</v>
      </c>
      <c r="O17" s="42">
        <f t="shared" si="0"/>
        <v>3450</v>
      </c>
      <c r="P17" s="45">
        <v>3000</v>
      </c>
      <c r="Q17" s="44">
        <f t="shared" si="1"/>
        <v>-450</v>
      </c>
      <c r="R17" s="45">
        <v>3450</v>
      </c>
      <c r="S17" s="45"/>
      <c r="T17" s="45"/>
      <c r="U17" s="3"/>
    </row>
    <row r="18" spans="1:21" ht="23.25" x14ac:dyDescent="0.3">
      <c r="A18" s="31">
        <v>6150</v>
      </c>
      <c r="B18" s="31" t="s">
        <v>42</v>
      </c>
      <c r="C18" s="39"/>
      <c r="D18" s="39"/>
      <c r="E18" s="39"/>
      <c r="F18" s="39"/>
      <c r="G18" s="39"/>
      <c r="H18" s="39"/>
      <c r="I18" s="39"/>
      <c r="J18" s="39"/>
      <c r="K18" s="39"/>
      <c r="L18" s="40"/>
      <c r="M18" s="48"/>
      <c r="N18" s="48"/>
      <c r="O18" s="42">
        <f t="shared" si="0"/>
        <v>0</v>
      </c>
      <c r="P18" s="45">
        <v>0</v>
      </c>
      <c r="Q18" s="44">
        <v>0</v>
      </c>
      <c r="R18" s="45">
        <v>0</v>
      </c>
      <c r="S18" s="45">
        <v>0</v>
      </c>
      <c r="T18" s="45">
        <v>0</v>
      </c>
      <c r="U18" s="10" t="s">
        <v>166</v>
      </c>
    </row>
    <row r="19" spans="1:21" ht="18.75" x14ac:dyDescent="0.3">
      <c r="A19" s="31">
        <v>6180</v>
      </c>
      <c r="B19" s="31" t="s">
        <v>43</v>
      </c>
      <c r="C19" s="39"/>
      <c r="D19" s="39"/>
      <c r="E19" s="39"/>
      <c r="F19" s="39"/>
      <c r="G19" s="39">
        <v>5006.57</v>
      </c>
      <c r="H19" s="39"/>
      <c r="I19" s="39"/>
      <c r="J19" s="39"/>
      <c r="K19" s="39"/>
      <c r="L19" s="40"/>
      <c r="M19" s="48"/>
      <c r="N19" s="48">
        <v>7980.87</v>
      </c>
      <c r="O19" s="42">
        <f t="shared" si="0"/>
        <v>12987.439999999999</v>
      </c>
      <c r="P19" s="45">
        <v>7950</v>
      </c>
      <c r="Q19" s="44">
        <f t="shared" si="1"/>
        <v>-5037.4399999999987</v>
      </c>
      <c r="R19" s="45">
        <v>12990</v>
      </c>
      <c r="S19" s="45"/>
      <c r="T19" s="45"/>
      <c r="U19" s="4"/>
    </row>
    <row r="20" spans="1:21" ht="18.75" x14ac:dyDescent="0.3">
      <c r="A20" s="31">
        <v>6190</v>
      </c>
      <c r="B20" s="31" t="s">
        <v>44</v>
      </c>
      <c r="C20" s="39"/>
      <c r="D20" s="39"/>
      <c r="E20" s="39"/>
      <c r="F20" s="39"/>
      <c r="G20" s="39"/>
      <c r="H20" s="39"/>
      <c r="I20" s="39"/>
      <c r="J20" s="39"/>
      <c r="K20" s="39"/>
      <c r="L20" s="40"/>
      <c r="M20" s="48"/>
      <c r="N20" s="48">
        <v>40337.5</v>
      </c>
      <c r="O20" s="42">
        <f t="shared" si="0"/>
        <v>40337.5</v>
      </c>
      <c r="P20" s="45">
        <v>37225</v>
      </c>
      <c r="Q20" s="44">
        <f t="shared" si="1"/>
        <v>-3112.5</v>
      </c>
      <c r="R20" s="45">
        <v>40340</v>
      </c>
      <c r="S20" s="45"/>
      <c r="T20" s="45"/>
      <c r="U20" s="4"/>
    </row>
    <row r="21" spans="1:21" ht="18.75" x14ac:dyDescent="0.3">
      <c r="A21" s="31">
        <v>6200</v>
      </c>
      <c r="B21" s="31" t="s">
        <v>45</v>
      </c>
      <c r="C21" s="39"/>
      <c r="D21" s="39"/>
      <c r="E21" s="39"/>
      <c r="F21" s="39"/>
      <c r="G21" s="39"/>
      <c r="H21" s="39"/>
      <c r="I21" s="39"/>
      <c r="J21" s="39"/>
      <c r="K21" s="39"/>
      <c r="L21" s="40"/>
      <c r="M21" s="48"/>
      <c r="N21" s="48"/>
      <c r="O21" s="42">
        <f t="shared" si="0"/>
        <v>0</v>
      </c>
      <c r="P21" s="45">
        <v>0</v>
      </c>
      <c r="Q21" s="44">
        <f t="shared" si="1"/>
        <v>0</v>
      </c>
      <c r="R21" s="45">
        <v>0</v>
      </c>
      <c r="S21" s="45">
        <v>0</v>
      </c>
      <c r="T21" s="45">
        <v>0</v>
      </c>
      <c r="U21" s="4"/>
    </row>
    <row r="22" spans="1:21" ht="18.75" x14ac:dyDescent="0.3">
      <c r="A22" s="31">
        <v>6205</v>
      </c>
      <c r="B22" s="31" t="s">
        <v>46</v>
      </c>
      <c r="C22" s="39"/>
      <c r="D22" s="39"/>
      <c r="E22" s="39"/>
      <c r="F22" s="39"/>
      <c r="G22" s="39"/>
      <c r="H22" s="39"/>
      <c r="I22" s="39"/>
      <c r="J22" s="39"/>
      <c r="K22" s="39"/>
      <c r="L22" s="40"/>
      <c r="M22" s="48"/>
      <c r="N22" s="48"/>
      <c r="O22" s="42">
        <f t="shared" si="0"/>
        <v>0</v>
      </c>
      <c r="P22" s="45">
        <v>0</v>
      </c>
      <c r="Q22" s="44">
        <v>0</v>
      </c>
      <c r="R22" s="45">
        <v>0</v>
      </c>
      <c r="S22" s="45">
        <v>0</v>
      </c>
      <c r="T22" s="45">
        <v>0</v>
      </c>
      <c r="U22" s="4"/>
    </row>
    <row r="23" spans="1:21" ht="18.75" x14ac:dyDescent="0.3">
      <c r="A23" s="31">
        <v>6210</v>
      </c>
      <c r="B23" s="31" t="s">
        <v>47</v>
      </c>
      <c r="C23" s="39"/>
      <c r="D23" s="39">
        <v>5120.3100000000004</v>
      </c>
      <c r="E23" s="39"/>
      <c r="F23" s="39"/>
      <c r="G23" s="39"/>
      <c r="H23" s="39"/>
      <c r="I23" s="39"/>
      <c r="J23" s="39"/>
      <c r="K23" s="39"/>
      <c r="L23" s="40"/>
      <c r="M23" s="48"/>
      <c r="N23" s="48">
        <v>5120.3100000000004</v>
      </c>
      <c r="O23" s="42">
        <f t="shared" si="0"/>
        <v>10240.620000000001</v>
      </c>
      <c r="P23" s="45">
        <v>620</v>
      </c>
      <c r="Q23" s="44">
        <f t="shared" ref="Q23:Q40" si="2">P23-O23</f>
        <v>-9620.6200000000008</v>
      </c>
      <c r="R23" s="45">
        <v>10241</v>
      </c>
      <c r="S23" s="45"/>
      <c r="T23" s="45"/>
      <c r="U23" s="4"/>
    </row>
    <row r="24" spans="1:21" ht="18.75" x14ac:dyDescent="0.3">
      <c r="A24" s="31">
        <v>6220</v>
      </c>
      <c r="B24" s="31" t="s">
        <v>48</v>
      </c>
      <c r="C24" s="39"/>
      <c r="D24" s="39">
        <v>842.25</v>
      </c>
      <c r="E24" s="39">
        <v>833.37</v>
      </c>
      <c r="F24" s="39">
        <v>795.82</v>
      </c>
      <c r="G24" s="39">
        <v>802.16</v>
      </c>
      <c r="H24" s="39">
        <v>1473.16</v>
      </c>
      <c r="I24" s="39">
        <v>672.82</v>
      </c>
      <c r="J24" s="39"/>
      <c r="K24" s="39">
        <v>586.6</v>
      </c>
      <c r="L24" s="54">
        <v>521.77</v>
      </c>
      <c r="M24" s="41">
        <v>736.89</v>
      </c>
      <c r="N24" s="41">
        <v>1510.39</v>
      </c>
      <c r="O24" s="42">
        <f t="shared" si="0"/>
        <v>8775.2300000000014</v>
      </c>
      <c r="P24" s="45">
        <v>9150</v>
      </c>
      <c r="Q24" s="44">
        <f t="shared" si="2"/>
        <v>374.76999999999862</v>
      </c>
      <c r="R24" s="45">
        <v>8776</v>
      </c>
      <c r="S24" s="45"/>
      <c r="T24" s="45"/>
      <c r="U24" s="4"/>
    </row>
    <row r="25" spans="1:21" ht="18.75" x14ac:dyDescent="0.3">
      <c r="A25" s="55">
        <v>6230</v>
      </c>
      <c r="B25" s="31" t="s">
        <v>49</v>
      </c>
      <c r="C25" s="39"/>
      <c r="D25" s="39">
        <v>206.61</v>
      </c>
      <c r="E25" s="39"/>
      <c r="F25" s="39"/>
      <c r="G25" s="39">
        <v>207.03</v>
      </c>
      <c r="H25" s="39"/>
      <c r="I25" s="39">
        <v>163.33000000000001</v>
      </c>
      <c r="J25" s="39">
        <v>4952.41</v>
      </c>
      <c r="K25" s="39"/>
      <c r="L25" s="47"/>
      <c r="M25" s="41">
        <v>5337.07</v>
      </c>
      <c r="N25" s="48"/>
      <c r="O25" s="42">
        <f t="shared" si="0"/>
        <v>10866.45</v>
      </c>
      <c r="P25" s="45">
        <v>23750</v>
      </c>
      <c r="Q25" s="44">
        <f t="shared" si="2"/>
        <v>12883.55</v>
      </c>
      <c r="R25" s="45">
        <v>11110</v>
      </c>
      <c r="S25" s="45"/>
      <c r="T25" s="45"/>
      <c r="U25" s="4"/>
    </row>
    <row r="26" spans="1:21" ht="18.75" x14ac:dyDescent="0.3">
      <c r="A26" s="31">
        <v>6240</v>
      </c>
      <c r="B26" s="31" t="s">
        <v>50</v>
      </c>
      <c r="C26" s="39"/>
      <c r="D26" s="39"/>
      <c r="E26" s="39">
        <v>10.99</v>
      </c>
      <c r="F26" s="39"/>
      <c r="G26" s="39"/>
      <c r="H26" s="39">
        <v>0.1</v>
      </c>
      <c r="I26" s="39"/>
      <c r="J26" s="39"/>
      <c r="K26" s="39"/>
      <c r="L26" s="40"/>
      <c r="M26" s="48"/>
      <c r="N26" s="48">
        <v>153.41999999999999</v>
      </c>
      <c r="O26" s="42">
        <f t="shared" si="0"/>
        <v>164.51</v>
      </c>
      <c r="P26" s="45">
        <v>6350</v>
      </c>
      <c r="Q26" s="44">
        <f t="shared" si="2"/>
        <v>6185.49</v>
      </c>
      <c r="R26" s="45">
        <v>6350</v>
      </c>
      <c r="S26" s="45"/>
      <c r="T26" s="45"/>
      <c r="U26" s="4"/>
    </row>
    <row r="27" spans="1:21" ht="18.75" x14ac:dyDescent="0.3">
      <c r="A27" s="31">
        <v>6250</v>
      </c>
      <c r="B27" s="31" t="s">
        <v>51</v>
      </c>
      <c r="C27" s="39"/>
      <c r="D27" s="39"/>
      <c r="E27" s="39"/>
      <c r="F27" s="39"/>
      <c r="G27" s="39"/>
      <c r="H27" s="39"/>
      <c r="I27" s="39"/>
      <c r="J27" s="39"/>
      <c r="K27" s="39"/>
      <c r="L27" s="40">
        <v>24480.65</v>
      </c>
      <c r="M27" s="48">
        <v>631.82000000000005</v>
      </c>
      <c r="N27" s="48"/>
      <c r="O27" s="42">
        <f t="shared" si="0"/>
        <v>25112.47</v>
      </c>
      <c r="P27" s="45">
        <v>23900</v>
      </c>
      <c r="Q27" s="44">
        <f t="shared" si="2"/>
        <v>-1212.4700000000012</v>
      </c>
      <c r="R27" s="45">
        <v>25115</v>
      </c>
      <c r="S27" s="45"/>
      <c r="T27" s="45"/>
      <c r="U27" s="4"/>
    </row>
    <row r="28" spans="1:21" ht="18.75" x14ac:dyDescent="0.3">
      <c r="A28" s="56">
        <v>6290</v>
      </c>
      <c r="B28" s="31" t="s">
        <v>52</v>
      </c>
      <c r="C28" s="39">
        <v>14.95</v>
      </c>
      <c r="D28" s="39">
        <v>16837.09</v>
      </c>
      <c r="E28" s="39"/>
      <c r="F28" s="39"/>
      <c r="G28" s="39"/>
      <c r="H28" s="39"/>
      <c r="I28" s="39">
        <v>15</v>
      </c>
      <c r="J28" s="39">
        <v>279.56</v>
      </c>
      <c r="K28" s="39"/>
      <c r="L28" s="54"/>
      <c r="M28" s="41"/>
      <c r="N28" s="48">
        <v>46.16</v>
      </c>
      <c r="O28" s="42">
        <f>SUM(C28:N28)</f>
        <v>17192.760000000002</v>
      </c>
      <c r="P28" s="57">
        <v>500</v>
      </c>
      <c r="Q28" s="44">
        <f t="shared" si="2"/>
        <v>-16692.760000000002</v>
      </c>
      <c r="R28" s="57">
        <v>500</v>
      </c>
      <c r="S28" s="57"/>
      <c r="T28" s="57"/>
      <c r="U28" s="6"/>
    </row>
    <row r="29" spans="1:21" ht="18.75" x14ac:dyDescent="0.3">
      <c r="A29" s="56">
        <v>6295</v>
      </c>
      <c r="B29" s="31" t="s">
        <v>53</v>
      </c>
      <c r="C29" s="39"/>
      <c r="D29" s="39"/>
      <c r="E29" s="39"/>
      <c r="F29" s="39"/>
      <c r="G29" s="39"/>
      <c r="H29" s="39">
        <v>8500</v>
      </c>
      <c r="I29" s="39">
        <v>-8127.82</v>
      </c>
      <c r="J29" s="39"/>
      <c r="K29" s="39"/>
      <c r="L29" s="47"/>
      <c r="M29" s="41"/>
      <c r="N29" s="48"/>
      <c r="O29" s="42"/>
      <c r="P29" s="57"/>
      <c r="Q29" s="44"/>
      <c r="R29" s="57"/>
      <c r="S29" s="57"/>
      <c r="T29" s="57"/>
      <c r="U29" s="3"/>
    </row>
    <row r="30" spans="1:21" ht="18.75" x14ac:dyDescent="0.3">
      <c r="A30" s="31">
        <v>6300</v>
      </c>
      <c r="B30" s="31" t="s">
        <v>54</v>
      </c>
      <c r="C30" s="39"/>
      <c r="D30" s="39"/>
      <c r="E30" s="39"/>
      <c r="F30" s="39"/>
      <c r="G30" s="39"/>
      <c r="H30" s="39"/>
      <c r="I30" s="39"/>
      <c r="J30" s="39"/>
      <c r="K30" s="39"/>
      <c r="L30" s="40"/>
      <c r="M30" s="48"/>
      <c r="N30" s="48"/>
      <c r="O30" s="42">
        <f t="shared" si="0"/>
        <v>0</v>
      </c>
      <c r="P30" s="45">
        <v>0</v>
      </c>
      <c r="Q30" s="44">
        <f t="shared" si="2"/>
        <v>0</v>
      </c>
      <c r="R30" s="45">
        <v>0</v>
      </c>
      <c r="S30" s="45">
        <v>0</v>
      </c>
      <c r="T30" s="45">
        <v>0</v>
      </c>
      <c r="U30" s="3"/>
    </row>
    <row r="31" spans="1:21" ht="18.75" x14ac:dyDescent="0.3">
      <c r="A31" s="31">
        <v>6305</v>
      </c>
      <c r="B31" s="31" t="s">
        <v>55</v>
      </c>
      <c r="C31" s="39"/>
      <c r="D31" s="39"/>
      <c r="E31" s="39"/>
      <c r="F31" s="39"/>
      <c r="G31" s="39"/>
      <c r="H31" s="39"/>
      <c r="I31" s="39"/>
      <c r="J31" s="39"/>
      <c r="K31" s="39"/>
      <c r="L31" s="40"/>
      <c r="M31" s="48"/>
      <c r="N31" s="48"/>
      <c r="O31" s="42">
        <f>SUM(C31:N31)</f>
        <v>0</v>
      </c>
      <c r="P31" s="45">
        <v>0</v>
      </c>
      <c r="Q31" s="44">
        <f t="shared" si="2"/>
        <v>0</v>
      </c>
      <c r="R31" s="45">
        <v>0</v>
      </c>
      <c r="S31" s="45">
        <v>0</v>
      </c>
      <c r="T31" s="45">
        <v>0</v>
      </c>
      <c r="U31" s="4"/>
    </row>
    <row r="32" spans="1:21" ht="18.75" x14ac:dyDescent="0.3">
      <c r="A32" s="31">
        <v>6315</v>
      </c>
      <c r="B32" s="31" t="s">
        <v>56</v>
      </c>
      <c r="C32" s="39">
        <v>760</v>
      </c>
      <c r="D32" s="39">
        <v>760</v>
      </c>
      <c r="E32" s="39">
        <v>760</v>
      </c>
      <c r="F32" s="39">
        <v>760</v>
      </c>
      <c r="G32" s="39">
        <v>760</v>
      </c>
      <c r="H32" s="39">
        <v>760</v>
      </c>
      <c r="I32" s="39">
        <v>760</v>
      </c>
      <c r="J32" s="39">
        <v>760</v>
      </c>
      <c r="K32" s="39">
        <v>760</v>
      </c>
      <c r="L32" s="58"/>
      <c r="M32" s="58">
        <v>760</v>
      </c>
      <c r="N32" s="58">
        <v>760</v>
      </c>
      <c r="O32" s="59">
        <f t="shared" si="0"/>
        <v>8360</v>
      </c>
      <c r="P32" s="45">
        <v>9120</v>
      </c>
      <c r="Q32" s="44">
        <f t="shared" si="2"/>
        <v>760</v>
      </c>
      <c r="R32" s="45">
        <v>9120</v>
      </c>
      <c r="S32" s="45"/>
      <c r="T32" s="45"/>
      <c r="U32" s="4"/>
    </row>
    <row r="33" spans="1:21" ht="18.75" x14ac:dyDescent="0.3">
      <c r="A33" s="31">
        <v>6318</v>
      </c>
      <c r="B33" s="31" t="s">
        <v>57</v>
      </c>
      <c r="C33" s="39"/>
      <c r="D33" s="39"/>
      <c r="E33" s="39"/>
      <c r="F33" s="39"/>
      <c r="G33" s="39"/>
      <c r="H33" s="39"/>
      <c r="I33" s="39"/>
      <c r="J33" s="39"/>
      <c r="K33" s="39"/>
      <c r="L33" s="40"/>
      <c r="M33" s="48"/>
      <c r="N33" s="48"/>
      <c r="O33" s="42">
        <f t="shared" si="0"/>
        <v>0</v>
      </c>
      <c r="P33" s="45">
        <v>0</v>
      </c>
      <c r="Q33" s="44">
        <f t="shared" si="2"/>
        <v>0</v>
      </c>
      <c r="R33" s="45">
        <v>0</v>
      </c>
      <c r="S33" s="45">
        <v>0</v>
      </c>
      <c r="T33" s="45"/>
      <c r="U33" s="4"/>
    </row>
    <row r="34" spans="1:21" ht="18.75" x14ac:dyDescent="0.3">
      <c r="A34" s="31">
        <v>6320</v>
      </c>
      <c r="B34" s="31" t="s">
        <v>58</v>
      </c>
      <c r="C34" s="39"/>
      <c r="D34" s="39"/>
      <c r="E34" s="39"/>
      <c r="F34" s="39"/>
      <c r="G34" s="39"/>
      <c r="H34" s="39"/>
      <c r="I34" s="39"/>
      <c r="J34" s="39"/>
      <c r="K34" s="39"/>
      <c r="L34" s="40"/>
      <c r="M34" s="48"/>
      <c r="N34" s="48"/>
      <c r="O34" s="42">
        <f t="shared" si="0"/>
        <v>0</v>
      </c>
      <c r="P34" s="45">
        <v>0</v>
      </c>
      <c r="Q34" s="44">
        <f t="shared" si="2"/>
        <v>0</v>
      </c>
      <c r="R34" s="45">
        <v>0</v>
      </c>
      <c r="S34" s="45">
        <v>0</v>
      </c>
      <c r="T34" s="45">
        <v>0</v>
      </c>
      <c r="U34" s="4"/>
    </row>
    <row r="35" spans="1:21" ht="18.75" x14ac:dyDescent="0.3">
      <c r="A35" s="31">
        <v>6350</v>
      </c>
      <c r="B35" s="31" t="s">
        <v>59</v>
      </c>
      <c r="C35" s="39"/>
      <c r="D35" s="39"/>
      <c r="E35" s="39"/>
      <c r="F35" s="39"/>
      <c r="G35" s="39"/>
      <c r="H35" s="39"/>
      <c r="I35" s="39"/>
      <c r="J35" s="39"/>
      <c r="K35" s="39"/>
      <c r="L35" s="40"/>
      <c r="M35" s="48"/>
      <c r="N35" s="48"/>
      <c r="O35" s="42">
        <f t="shared" si="0"/>
        <v>0</v>
      </c>
      <c r="P35" s="45">
        <v>0</v>
      </c>
      <c r="Q35" s="44">
        <f t="shared" si="2"/>
        <v>0</v>
      </c>
      <c r="R35" s="45">
        <v>0</v>
      </c>
      <c r="S35" s="45">
        <v>0</v>
      </c>
      <c r="T35" s="45">
        <v>0</v>
      </c>
      <c r="U35" s="4"/>
    </row>
    <row r="36" spans="1:21" ht="18.75" x14ac:dyDescent="0.3">
      <c r="A36" s="31">
        <v>6400</v>
      </c>
      <c r="B36" s="31" t="s">
        <v>60</v>
      </c>
      <c r="C36" s="39"/>
      <c r="D36" s="39"/>
      <c r="E36" s="39"/>
      <c r="F36" s="39">
        <v>24444.99</v>
      </c>
      <c r="G36" s="39"/>
      <c r="H36" s="39"/>
      <c r="I36" s="39">
        <v>32343.05</v>
      </c>
      <c r="J36" s="39"/>
      <c r="K36" s="39"/>
      <c r="L36" s="40"/>
      <c r="M36" s="48">
        <v>23783.11</v>
      </c>
      <c r="N36" s="48"/>
      <c r="O36" s="42">
        <f>SUM(C36:N36)</f>
        <v>80571.149999999994</v>
      </c>
      <c r="P36" s="45">
        <v>146030</v>
      </c>
      <c r="Q36" s="44">
        <f t="shared" si="2"/>
        <v>65458.850000000006</v>
      </c>
      <c r="R36" s="45">
        <v>143739</v>
      </c>
      <c r="S36" s="45"/>
      <c r="T36" s="45"/>
      <c r="U36" s="3"/>
    </row>
    <row r="37" spans="1:21" ht="18.75" x14ac:dyDescent="0.3">
      <c r="A37" s="31">
        <v>6450</v>
      </c>
      <c r="B37" s="31" t="s">
        <v>61</v>
      </c>
      <c r="C37" s="39"/>
      <c r="D37" s="39"/>
      <c r="E37" s="39"/>
      <c r="F37" s="39"/>
      <c r="G37" s="39"/>
      <c r="H37" s="39"/>
      <c r="I37" s="39"/>
      <c r="J37" s="39"/>
      <c r="K37" s="39"/>
      <c r="L37" s="40"/>
      <c r="M37" s="48"/>
      <c r="N37" s="48"/>
      <c r="O37" s="42">
        <f>SUM(C37:N37)</f>
        <v>0</v>
      </c>
      <c r="P37" s="45">
        <v>0</v>
      </c>
      <c r="Q37" s="44">
        <f t="shared" si="2"/>
        <v>0</v>
      </c>
      <c r="R37" s="45">
        <v>0</v>
      </c>
      <c r="S37" s="45">
        <v>0</v>
      </c>
      <c r="T37" s="45">
        <v>0</v>
      </c>
      <c r="U37" s="3"/>
    </row>
    <row r="38" spans="1:21" ht="18.75" x14ac:dyDescent="0.3">
      <c r="A38" s="31">
        <v>6515</v>
      </c>
      <c r="B38" s="31" t="s">
        <v>62</v>
      </c>
      <c r="C38" s="39">
        <v>270</v>
      </c>
      <c r="D38" s="39">
        <v>25</v>
      </c>
      <c r="E38" s="39">
        <v>10</v>
      </c>
      <c r="F38" s="39">
        <v>35</v>
      </c>
      <c r="G38" s="39">
        <v>580</v>
      </c>
      <c r="H38" s="39">
        <v>670</v>
      </c>
      <c r="I38" s="39">
        <v>25</v>
      </c>
      <c r="J38" s="39">
        <v>20</v>
      </c>
      <c r="K38" s="39"/>
      <c r="L38" s="47">
        <v>35</v>
      </c>
      <c r="M38" s="48">
        <v>25</v>
      </c>
      <c r="N38" s="48">
        <v>15</v>
      </c>
      <c r="O38" s="42">
        <f>SUM(C38:N38)</f>
        <v>1710</v>
      </c>
      <c r="P38" s="45">
        <v>0</v>
      </c>
      <c r="Q38" s="44">
        <f>P38-O38</f>
        <v>-1710</v>
      </c>
      <c r="R38" s="45">
        <v>0</v>
      </c>
      <c r="S38" s="45">
        <v>0</v>
      </c>
      <c r="T38" s="45">
        <v>0</v>
      </c>
      <c r="U38" s="3"/>
    </row>
    <row r="39" spans="1:21" ht="18.75" x14ac:dyDescent="0.3">
      <c r="A39" s="31">
        <v>6516</v>
      </c>
      <c r="B39" s="31" t="s">
        <v>63</v>
      </c>
      <c r="C39" s="39"/>
      <c r="D39" s="39"/>
      <c r="E39" s="39"/>
      <c r="F39" s="39"/>
      <c r="G39" s="39"/>
      <c r="H39" s="39"/>
      <c r="I39" s="39"/>
      <c r="J39" s="39"/>
      <c r="K39" s="39"/>
      <c r="L39" s="40"/>
      <c r="M39" s="48"/>
      <c r="N39" s="48"/>
      <c r="O39" s="42">
        <f>SUM(C39:N39)</f>
        <v>0</v>
      </c>
      <c r="P39" s="45">
        <v>0</v>
      </c>
      <c r="Q39" s="44">
        <f t="shared" si="2"/>
        <v>0</v>
      </c>
      <c r="R39" s="45">
        <v>0</v>
      </c>
      <c r="S39" s="45">
        <v>0</v>
      </c>
      <c r="T39" s="45">
        <v>0</v>
      </c>
      <c r="U39" s="3" t="s">
        <v>64</v>
      </c>
    </row>
    <row r="40" spans="1:21" ht="18.75" x14ac:dyDescent="0.3">
      <c r="A40" s="31">
        <v>6518</v>
      </c>
      <c r="B40" s="31" t="s">
        <v>65</v>
      </c>
      <c r="C40" s="39"/>
      <c r="D40" s="39"/>
      <c r="E40" s="39"/>
      <c r="F40" s="39"/>
      <c r="G40" s="39"/>
      <c r="H40" s="39">
        <v>1000</v>
      </c>
      <c r="I40" s="39"/>
      <c r="J40" s="39"/>
      <c r="K40" s="39"/>
      <c r="L40" s="40"/>
      <c r="M40" s="48"/>
      <c r="N40" s="48"/>
      <c r="O40" s="42">
        <f>SUM(C40:N40)</f>
        <v>1000</v>
      </c>
      <c r="P40" s="45">
        <v>0</v>
      </c>
      <c r="Q40" s="44">
        <f t="shared" si="2"/>
        <v>-1000</v>
      </c>
      <c r="R40" s="45">
        <v>0</v>
      </c>
      <c r="S40" s="45">
        <v>0</v>
      </c>
      <c r="T40" s="45">
        <v>0</v>
      </c>
      <c r="U40" s="3" t="s">
        <v>66</v>
      </c>
    </row>
    <row r="41" spans="1:21" ht="18.75" x14ac:dyDescent="0.3">
      <c r="A41" s="31"/>
      <c r="B41" s="31"/>
      <c r="C41" s="60"/>
      <c r="D41" s="60"/>
      <c r="E41" s="60"/>
      <c r="F41" s="60"/>
      <c r="G41" s="60"/>
      <c r="H41" s="60"/>
      <c r="I41" s="60"/>
      <c r="J41" s="60"/>
      <c r="K41" s="60"/>
      <c r="L41" s="61"/>
      <c r="M41" s="62"/>
      <c r="N41" s="62"/>
      <c r="O41" s="42">
        <f>SUM(O6:O40)</f>
        <v>1765024.7099999997</v>
      </c>
      <c r="P41" s="63">
        <f>SUM(P6:P40)</f>
        <v>1692860</v>
      </c>
      <c r="Q41" s="64">
        <f>SUM(P41-O41)</f>
        <v>-72164.70999999973</v>
      </c>
      <c r="R41" s="64">
        <f>SUM(R6:R40)</f>
        <v>1832791</v>
      </c>
      <c r="S41" s="65">
        <f>SUM(S6:S40)</f>
        <v>0</v>
      </c>
      <c r="T41" s="65">
        <f>SUM(T6:T40)</f>
        <v>0</v>
      </c>
      <c r="U41" s="4"/>
    </row>
    <row r="42" spans="1:21" ht="18.75" x14ac:dyDescent="0.3">
      <c r="A42" s="31" t="s">
        <v>67</v>
      </c>
      <c r="B42" s="31" t="s">
        <v>68</v>
      </c>
      <c r="C42" s="60"/>
      <c r="D42" s="60"/>
      <c r="E42" s="60"/>
      <c r="F42" s="60"/>
      <c r="G42" s="60"/>
      <c r="H42" s="60"/>
      <c r="I42" s="60"/>
      <c r="J42" s="60"/>
      <c r="K42" s="60"/>
      <c r="L42" s="61"/>
      <c r="M42" s="32"/>
      <c r="N42" s="32"/>
      <c r="O42" s="66"/>
      <c r="P42" s="67"/>
      <c r="Q42" s="66"/>
      <c r="R42" s="68"/>
      <c r="S42" s="68"/>
      <c r="T42" s="68"/>
      <c r="U42" s="2"/>
    </row>
    <row r="43" spans="1:21" ht="23.25" x14ac:dyDescent="0.3">
      <c r="A43" s="31">
        <v>7010</v>
      </c>
      <c r="B43" s="31" t="s">
        <v>69</v>
      </c>
      <c r="C43" s="39"/>
      <c r="D43" s="39"/>
      <c r="E43" s="39"/>
      <c r="F43" s="39"/>
      <c r="G43" s="39"/>
      <c r="H43" s="39"/>
      <c r="I43" s="39"/>
      <c r="J43" s="39">
        <v>163.5</v>
      </c>
      <c r="K43" s="39"/>
      <c r="L43" s="40"/>
      <c r="M43" s="41"/>
      <c r="N43" s="41">
        <v>190.8</v>
      </c>
      <c r="O43" s="42">
        <f>SUM(C43:N43)</f>
        <v>354.3</v>
      </c>
      <c r="P43" s="45">
        <v>1500</v>
      </c>
      <c r="Q43" s="44">
        <f t="shared" ref="Q43:Q65" si="3">P43-O43</f>
        <v>1145.7</v>
      </c>
      <c r="R43" s="45">
        <v>1500</v>
      </c>
      <c r="S43" s="45"/>
      <c r="T43" s="45"/>
      <c r="U43" s="10" t="s">
        <v>167</v>
      </c>
    </row>
    <row r="44" spans="1:21" ht="18.75" x14ac:dyDescent="0.3">
      <c r="A44" s="31">
        <v>7040</v>
      </c>
      <c r="B44" s="31" t="s">
        <v>70</v>
      </c>
      <c r="C44" s="39">
        <v>1603.24</v>
      </c>
      <c r="D44" s="39">
        <v>532.30999999999995</v>
      </c>
      <c r="E44" s="39">
        <v>437.15</v>
      </c>
      <c r="F44" s="39">
        <v>491.98</v>
      </c>
      <c r="G44" s="39">
        <v>676.46</v>
      </c>
      <c r="H44" s="39"/>
      <c r="I44" s="39">
        <v>730.72</v>
      </c>
      <c r="J44" s="39">
        <v>235</v>
      </c>
      <c r="K44" s="39">
        <v>350</v>
      </c>
      <c r="L44" s="54">
        <v>119.36</v>
      </c>
      <c r="M44" s="48"/>
      <c r="N44" s="48">
        <v>1286.24</v>
      </c>
      <c r="O44" s="42">
        <f>SUM(C44:N44)</f>
        <v>6462.46</v>
      </c>
      <c r="P44" s="69">
        <v>7000</v>
      </c>
      <c r="Q44" s="44">
        <f t="shared" si="3"/>
        <v>537.54</v>
      </c>
      <c r="R44" s="45">
        <v>7000</v>
      </c>
      <c r="S44" s="69"/>
      <c r="T44" s="69"/>
      <c r="U44" s="6"/>
    </row>
    <row r="45" spans="1:21" ht="18.75" x14ac:dyDescent="0.3">
      <c r="A45" s="31">
        <v>7070</v>
      </c>
      <c r="B45" s="31" t="s">
        <v>71</v>
      </c>
      <c r="C45" s="39">
        <v>5000</v>
      </c>
      <c r="D45" s="39">
        <v>5000</v>
      </c>
      <c r="E45" s="39">
        <v>5000</v>
      </c>
      <c r="F45" s="39">
        <v>5000</v>
      </c>
      <c r="G45" s="39">
        <v>5000</v>
      </c>
      <c r="H45" s="39">
        <v>10000</v>
      </c>
      <c r="I45" s="39"/>
      <c r="J45" s="39">
        <v>5000</v>
      </c>
      <c r="K45" s="39">
        <v>5000</v>
      </c>
      <c r="L45" s="47">
        <v>5000</v>
      </c>
      <c r="M45" s="41">
        <v>5000</v>
      </c>
      <c r="N45" s="41">
        <v>5000</v>
      </c>
      <c r="O45" s="42">
        <f t="shared" ref="O45:O69" si="4">SUM(C45:N45)</f>
        <v>60000</v>
      </c>
      <c r="P45" s="45">
        <v>60000</v>
      </c>
      <c r="Q45" s="44">
        <f t="shared" si="3"/>
        <v>0</v>
      </c>
      <c r="R45" s="45">
        <v>60000</v>
      </c>
      <c r="S45" s="45"/>
      <c r="T45" s="45"/>
      <c r="U45" s="7"/>
    </row>
    <row r="46" spans="1:21" ht="23.25" x14ac:dyDescent="0.3">
      <c r="A46" s="31">
        <v>7080</v>
      </c>
      <c r="B46" s="31" t="s">
        <v>72</v>
      </c>
      <c r="C46" s="39"/>
      <c r="D46" s="39"/>
      <c r="E46" s="39"/>
      <c r="F46" s="39"/>
      <c r="G46" s="39"/>
      <c r="H46" s="39"/>
      <c r="I46" s="39"/>
      <c r="J46" s="39"/>
      <c r="K46" s="39"/>
      <c r="L46" s="40"/>
      <c r="M46" s="48"/>
      <c r="N46" s="48">
        <v>1500</v>
      </c>
      <c r="O46" s="42">
        <f t="shared" si="4"/>
        <v>1500</v>
      </c>
      <c r="P46" s="45">
        <v>4500</v>
      </c>
      <c r="Q46" s="44">
        <f t="shared" si="3"/>
        <v>3000</v>
      </c>
      <c r="R46" s="45">
        <v>4500</v>
      </c>
      <c r="S46" s="45"/>
      <c r="T46" s="45"/>
      <c r="U46" s="10" t="s">
        <v>168</v>
      </c>
    </row>
    <row r="47" spans="1:21" ht="18.75" x14ac:dyDescent="0.3">
      <c r="A47" s="31">
        <v>7085</v>
      </c>
      <c r="B47" s="31" t="s">
        <v>73</v>
      </c>
      <c r="C47" s="39">
        <v>0</v>
      </c>
      <c r="D47" s="39">
        <v>0</v>
      </c>
      <c r="E47" s="39">
        <v>0</v>
      </c>
      <c r="F47" s="39">
        <v>727.18</v>
      </c>
      <c r="G47" s="39">
        <v>1171.58</v>
      </c>
      <c r="H47" s="39">
        <v>1282.68</v>
      </c>
      <c r="I47" s="39">
        <v>1469.3</v>
      </c>
      <c r="J47" s="39">
        <v>1469.3</v>
      </c>
      <c r="K47" s="39">
        <v>490.48</v>
      </c>
      <c r="L47" s="47">
        <v>490.48</v>
      </c>
      <c r="M47" s="41">
        <v>432.53</v>
      </c>
      <c r="N47" s="41">
        <v>0</v>
      </c>
      <c r="O47" s="42">
        <f>SUM(C47:N47)</f>
        <v>7533.53</v>
      </c>
      <c r="P47" s="45">
        <v>5775</v>
      </c>
      <c r="Q47" s="44">
        <f t="shared" si="3"/>
        <v>-1758.5299999999997</v>
      </c>
      <c r="R47" s="45">
        <v>17631.599999999999</v>
      </c>
      <c r="S47" s="45"/>
      <c r="T47" s="45"/>
      <c r="U47" s="3" t="s">
        <v>74</v>
      </c>
    </row>
    <row r="48" spans="1:21" ht="18.75" x14ac:dyDescent="0.3">
      <c r="A48" s="31">
        <v>7090</v>
      </c>
      <c r="B48" s="31" t="s">
        <v>52</v>
      </c>
      <c r="C48" s="39"/>
      <c r="D48" s="39"/>
      <c r="E48" s="39">
        <v>154.66999999999999</v>
      </c>
      <c r="F48" s="39">
        <v>148.62</v>
      </c>
      <c r="G48" s="39">
        <v>100.84</v>
      </c>
      <c r="H48" s="39">
        <v>790.49</v>
      </c>
      <c r="I48" s="39">
        <v>197.39</v>
      </c>
      <c r="J48" s="39">
        <v>354.51</v>
      </c>
      <c r="K48" s="39">
        <v>606</v>
      </c>
      <c r="L48" s="40">
        <v>89.56</v>
      </c>
      <c r="M48" s="48"/>
      <c r="N48" s="48">
        <v>276.97000000000003</v>
      </c>
      <c r="O48" s="42">
        <f t="shared" si="4"/>
        <v>2719.0499999999993</v>
      </c>
      <c r="P48" s="45">
        <v>2600</v>
      </c>
      <c r="Q48" s="44">
        <f t="shared" si="3"/>
        <v>-119.04999999999927</v>
      </c>
      <c r="R48" s="45">
        <v>2725</v>
      </c>
      <c r="S48" s="45"/>
      <c r="T48" s="45"/>
      <c r="U48" s="3" t="s">
        <v>75</v>
      </c>
    </row>
    <row r="49" spans="1:21" ht="18.75" x14ac:dyDescent="0.3">
      <c r="A49" s="31">
        <v>7095</v>
      </c>
      <c r="B49" s="31" t="s">
        <v>76</v>
      </c>
      <c r="C49" s="39"/>
      <c r="D49" s="39">
        <v>225.26</v>
      </c>
      <c r="E49" s="39">
        <v>210.68</v>
      </c>
      <c r="F49" s="39">
        <v>208.23</v>
      </c>
      <c r="G49" s="39">
        <v>215.1</v>
      </c>
      <c r="H49" s="39">
        <v>455.74</v>
      </c>
      <c r="I49" s="39">
        <v>251.01</v>
      </c>
      <c r="J49" s="39">
        <v>276.14999999999998</v>
      </c>
      <c r="K49" s="39">
        <v>425.59</v>
      </c>
      <c r="L49" s="54">
        <v>429.88</v>
      </c>
      <c r="M49" s="41">
        <v>169.9</v>
      </c>
      <c r="N49" s="41">
        <v>767.5</v>
      </c>
      <c r="O49" s="42">
        <f t="shared" si="4"/>
        <v>3635.0400000000004</v>
      </c>
      <c r="P49" s="45">
        <v>2200</v>
      </c>
      <c r="Q49" s="44">
        <f t="shared" si="3"/>
        <v>-1435.0400000000004</v>
      </c>
      <c r="R49" s="45">
        <v>3640</v>
      </c>
      <c r="S49" s="45"/>
      <c r="T49" s="45"/>
      <c r="U49" s="3"/>
    </row>
    <row r="50" spans="1:21" ht="23.25" x14ac:dyDescent="0.3">
      <c r="A50" s="31">
        <v>7100</v>
      </c>
      <c r="B50" s="31" t="s">
        <v>77</v>
      </c>
      <c r="C50" s="39"/>
      <c r="D50" s="70">
        <v>1019.24</v>
      </c>
      <c r="E50" s="39">
        <v>417.81</v>
      </c>
      <c r="F50" s="39">
        <v>306.60000000000002</v>
      </c>
      <c r="G50" s="39">
        <v>291.11</v>
      </c>
      <c r="H50" s="39">
        <v>139.16</v>
      </c>
      <c r="I50" s="39">
        <v>192.52</v>
      </c>
      <c r="J50" s="39">
        <v>502.89</v>
      </c>
      <c r="K50" s="39">
        <v>450.73</v>
      </c>
      <c r="L50" s="54">
        <v>121.35</v>
      </c>
      <c r="M50" s="41">
        <v>584.03</v>
      </c>
      <c r="N50" s="41">
        <v>1041.1400000000001</v>
      </c>
      <c r="O50" s="42">
        <f t="shared" si="4"/>
        <v>5066.58</v>
      </c>
      <c r="P50" s="45">
        <v>6550</v>
      </c>
      <c r="Q50" s="44">
        <f t="shared" si="3"/>
        <v>1483.42</v>
      </c>
      <c r="R50" s="45">
        <v>6550</v>
      </c>
      <c r="S50" s="45"/>
      <c r="T50" s="45"/>
      <c r="U50" s="10" t="s">
        <v>169</v>
      </c>
    </row>
    <row r="51" spans="1:21" ht="23.25" x14ac:dyDescent="0.3">
      <c r="A51" s="31">
        <v>7102</v>
      </c>
      <c r="B51" s="31" t="s">
        <v>78</v>
      </c>
      <c r="C51" s="39">
        <v>2980.55</v>
      </c>
      <c r="D51" s="39">
        <v>2799.59</v>
      </c>
      <c r="E51" s="39">
        <v>2557.31</v>
      </c>
      <c r="F51" s="39">
        <v>2482.3000000000002</v>
      </c>
      <c r="G51" s="39">
        <v>2488.31</v>
      </c>
      <c r="H51" s="39">
        <v>2802.3</v>
      </c>
      <c r="I51" s="39">
        <v>1872.58</v>
      </c>
      <c r="J51" s="39">
        <v>2241.1799999999998</v>
      </c>
      <c r="K51" s="39">
        <v>3637.28</v>
      </c>
      <c r="L51" s="47">
        <v>2799.17</v>
      </c>
      <c r="M51" s="48">
        <v>2761.12</v>
      </c>
      <c r="N51" s="48">
        <v>3452.87</v>
      </c>
      <c r="O51" s="42">
        <f>SUM(C51:N51)</f>
        <v>32874.559999999998</v>
      </c>
      <c r="P51" s="45">
        <v>25500</v>
      </c>
      <c r="Q51" s="44">
        <f t="shared" si="3"/>
        <v>-7374.5599999999977</v>
      </c>
      <c r="R51" s="45">
        <v>32875</v>
      </c>
      <c r="S51" s="45"/>
      <c r="T51" s="45"/>
      <c r="U51" s="10" t="s">
        <v>170</v>
      </c>
    </row>
    <row r="52" spans="1:21" ht="18.75" x14ac:dyDescent="0.3">
      <c r="A52" s="31">
        <v>7110</v>
      </c>
      <c r="B52" s="31" t="s">
        <v>79</v>
      </c>
      <c r="C52" s="39"/>
      <c r="D52" s="39"/>
      <c r="E52" s="39"/>
      <c r="F52" s="39"/>
      <c r="G52" s="39"/>
      <c r="H52" s="39"/>
      <c r="I52" s="39"/>
      <c r="J52" s="39"/>
      <c r="K52" s="39"/>
      <c r="L52" s="40"/>
      <c r="M52" s="40"/>
      <c r="N52" s="40"/>
      <c r="O52" s="42">
        <f t="shared" si="4"/>
        <v>0</v>
      </c>
      <c r="P52" s="45">
        <v>0</v>
      </c>
      <c r="Q52" s="44">
        <f t="shared" si="3"/>
        <v>0</v>
      </c>
      <c r="R52" s="45">
        <v>0</v>
      </c>
      <c r="S52" s="45">
        <v>0</v>
      </c>
      <c r="T52" s="45">
        <v>0</v>
      </c>
      <c r="U52" s="3"/>
    </row>
    <row r="53" spans="1:21" ht="39.75" customHeight="1" x14ac:dyDescent="0.3">
      <c r="A53" s="31">
        <v>7120</v>
      </c>
      <c r="B53" s="31" t="s">
        <v>80</v>
      </c>
      <c r="C53" s="39">
        <v>425</v>
      </c>
      <c r="D53" s="39">
        <v>425</v>
      </c>
      <c r="E53" s="39">
        <v>12225</v>
      </c>
      <c r="F53" s="39">
        <v>425</v>
      </c>
      <c r="G53" s="39">
        <v>7233</v>
      </c>
      <c r="H53" s="39">
        <v>425</v>
      </c>
      <c r="I53" s="39">
        <v>350</v>
      </c>
      <c r="J53" s="39">
        <v>3078.75</v>
      </c>
      <c r="K53" s="39">
        <v>3000</v>
      </c>
      <c r="L53" s="54">
        <v>3000</v>
      </c>
      <c r="M53" s="41">
        <v>440</v>
      </c>
      <c r="N53" s="41">
        <v>775</v>
      </c>
      <c r="O53" s="42">
        <f t="shared" si="4"/>
        <v>31801.75</v>
      </c>
      <c r="P53" s="45">
        <v>23000</v>
      </c>
      <c r="Q53" s="44">
        <f t="shared" si="3"/>
        <v>-8801.75</v>
      </c>
      <c r="R53" s="45">
        <v>45000</v>
      </c>
      <c r="S53" s="45"/>
      <c r="T53" s="45"/>
      <c r="U53" s="10" t="s">
        <v>81</v>
      </c>
    </row>
    <row r="54" spans="1:21" ht="18.75" x14ac:dyDescent="0.3">
      <c r="A54" s="71">
        <v>7125</v>
      </c>
      <c r="B54" s="71" t="s">
        <v>82</v>
      </c>
      <c r="C54" s="39">
        <v>1000</v>
      </c>
      <c r="D54" s="39">
        <v>1000</v>
      </c>
      <c r="E54" s="39">
        <v>1000</v>
      </c>
      <c r="F54" s="39">
        <v>1000</v>
      </c>
      <c r="G54" s="39">
        <v>1000</v>
      </c>
      <c r="H54" s="39">
        <v>1000</v>
      </c>
      <c r="I54" s="39">
        <v>1000</v>
      </c>
      <c r="J54" s="39">
        <v>1000</v>
      </c>
      <c r="K54" s="39">
        <v>1000</v>
      </c>
      <c r="L54" s="54">
        <v>1000</v>
      </c>
      <c r="M54" s="41">
        <v>1000</v>
      </c>
      <c r="N54" s="41">
        <v>1000</v>
      </c>
      <c r="O54" s="42">
        <f t="shared" si="4"/>
        <v>12000</v>
      </c>
      <c r="P54" s="45">
        <v>12000</v>
      </c>
      <c r="Q54" s="44">
        <f t="shared" si="3"/>
        <v>0</v>
      </c>
      <c r="R54" s="45">
        <v>15000</v>
      </c>
      <c r="S54" s="45"/>
      <c r="T54" s="45"/>
      <c r="U54" s="3"/>
    </row>
    <row r="55" spans="1:21" ht="18.75" x14ac:dyDescent="0.3">
      <c r="A55" s="31">
        <v>7130</v>
      </c>
      <c r="B55" s="31" t="s">
        <v>83</v>
      </c>
      <c r="C55" s="39">
        <v>7534.8</v>
      </c>
      <c r="D55" s="39">
        <v>8066.05</v>
      </c>
      <c r="E55" s="39">
        <v>8163.72</v>
      </c>
      <c r="F55" s="39">
        <v>11241.2</v>
      </c>
      <c r="G55" s="39">
        <v>8537.7999999999993</v>
      </c>
      <c r="H55" s="39">
        <v>8321.0499999999993</v>
      </c>
      <c r="I55" s="39">
        <v>8452.7999999999993</v>
      </c>
      <c r="J55" s="39">
        <v>8435.7999999999993</v>
      </c>
      <c r="K55" s="39">
        <v>8435.7999999999993</v>
      </c>
      <c r="L55" s="47">
        <v>9826.2000000000007</v>
      </c>
      <c r="M55" s="41">
        <v>11884.65</v>
      </c>
      <c r="N55" s="41">
        <v>8670.0499999999993</v>
      </c>
      <c r="O55" s="42">
        <f t="shared" si="4"/>
        <v>107569.92000000001</v>
      </c>
      <c r="P55" s="45">
        <v>109756.74</v>
      </c>
      <c r="Q55" s="44">
        <f t="shared" si="3"/>
        <v>2186.8199999999924</v>
      </c>
      <c r="R55" s="45">
        <v>96770.36</v>
      </c>
      <c r="S55" s="45"/>
      <c r="T55" s="45"/>
      <c r="U55" s="3"/>
    </row>
    <row r="56" spans="1:21" ht="18.75" x14ac:dyDescent="0.3">
      <c r="A56" s="72">
        <v>7131</v>
      </c>
      <c r="B56" s="31" t="s">
        <v>84</v>
      </c>
      <c r="C56" s="39"/>
      <c r="D56" s="39"/>
      <c r="E56" s="39"/>
      <c r="F56" s="39"/>
      <c r="G56" s="39">
        <v>2814.44</v>
      </c>
      <c r="H56" s="39"/>
      <c r="I56" s="39"/>
      <c r="J56" s="39"/>
      <c r="K56" s="39"/>
      <c r="L56" s="40"/>
      <c r="M56" s="48"/>
      <c r="N56" s="48"/>
      <c r="O56" s="42">
        <f t="shared" si="4"/>
        <v>2814.44</v>
      </c>
      <c r="P56" s="45">
        <v>2575</v>
      </c>
      <c r="Q56" s="44">
        <f t="shared" si="3"/>
        <v>-239.44000000000005</v>
      </c>
      <c r="R56" s="45">
        <v>1985</v>
      </c>
      <c r="S56" s="45"/>
      <c r="T56" s="45"/>
      <c r="U56" s="3"/>
    </row>
    <row r="57" spans="1:21" ht="23.25" x14ac:dyDescent="0.3">
      <c r="A57" s="72">
        <v>7132</v>
      </c>
      <c r="B57" s="31" t="s">
        <v>85</v>
      </c>
      <c r="C57" s="73"/>
      <c r="D57" s="74">
        <v>515</v>
      </c>
      <c r="E57" s="74">
        <v>515</v>
      </c>
      <c r="F57" s="73">
        <v>515</v>
      </c>
      <c r="G57" s="73">
        <v>515</v>
      </c>
      <c r="H57" s="73">
        <v>515</v>
      </c>
      <c r="I57" s="73">
        <v>515</v>
      </c>
      <c r="J57" s="73">
        <v>515</v>
      </c>
      <c r="K57" s="73">
        <v>515</v>
      </c>
      <c r="L57" s="47">
        <v>515</v>
      </c>
      <c r="M57" s="41">
        <v>495.83</v>
      </c>
      <c r="N57" s="75">
        <v>495.83</v>
      </c>
      <c r="O57" s="42">
        <f>SUM(C57:N57)</f>
        <v>5626.66</v>
      </c>
      <c r="P57" s="64">
        <v>6180</v>
      </c>
      <c r="Q57" s="44">
        <f t="shared" si="3"/>
        <v>553.34000000000015</v>
      </c>
      <c r="R57" s="64">
        <v>6180</v>
      </c>
      <c r="S57" s="64"/>
      <c r="T57" s="64"/>
      <c r="U57" s="18" t="s">
        <v>172</v>
      </c>
    </row>
    <row r="58" spans="1:21" ht="18.75" x14ac:dyDescent="0.3">
      <c r="A58" s="31">
        <v>7140</v>
      </c>
      <c r="B58" s="31" t="s">
        <v>86</v>
      </c>
      <c r="C58" s="39"/>
      <c r="D58" s="39">
        <v>5435.36</v>
      </c>
      <c r="E58" s="39"/>
      <c r="F58" s="39"/>
      <c r="G58" s="39"/>
      <c r="H58" s="39"/>
      <c r="I58" s="39">
        <v>2141.5500000000002</v>
      </c>
      <c r="J58" s="39">
        <v>2000</v>
      </c>
      <c r="K58" s="39"/>
      <c r="L58" s="40"/>
      <c r="M58" s="48">
        <v>5435.36</v>
      </c>
      <c r="N58" s="48"/>
      <c r="O58" s="42">
        <f>SUM(C58:N58)</f>
        <v>15012.27</v>
      </c>
      <c r="P58" s="45">
        <v>38200</v>
      </c>
      <c r="Q58" s="44">
        <f t="shared" si="3"/>
        <v>23187.73</v>
      </c>
      <c r="R58" s="45">
        <v>38200</v>
      </c>
      <c r="S58" s="45"/>
      <c r="T58" s="45"/>
      <c r="U58" s="9"/>
    </row>
    <row r="59" spans="1:21" ht="23.25" x14ac:dyDescent="0.3">
      <c r="A59" s="31">
        <v>7144</v>
      </c>
      <c r="B59" s="31" t="s">
        <v>87</v>
      </c>
      <c r="C59" s="70">
        <v>1125</v>
      </c>
      <c r="D59" s="39">
        <v>1003.95</v>
      </c>
      <c r="E59" s="39">
        <v>1075</v>
      </c>
      <c r="F59" s="39">
        <v>1545</v>
      </c>
      <c r="G59" s="39">
        <v>275</v>
      </c>
      <c r="H59" s="39">
        <v>678.56</v>
      </c>
      <c r="I59" s="39">
        <v>1630.56</v>
      </c>
      <c r="J59" s="39"/>
      <c r="K59" s="39">
        <v>425</v>
      </c>
      <c r="L59" s="54">
        <v>12369.71</v>
      </c>
      <c r="M59" s="41">
        <v>275</v>
      </c>
      <c r="N59" s="41">
        <v>275</v>
      </c>
      <c r="O59" s="42">
        <f t="shared" si="4"/>
        <v>20677.78</v>
      </c>
      <c r="P59" s="45">
        <v>7300</v>
      </c>
      <c r="Q59" s="44">
        <f t="shared" si="3"/>
        <v>-13377.779999999999</v>
      </c>
      <c r="R59" s="45">
        <v>7300</v>
      </c>
      <c r="S59" s="45"/>
      <c r="T59" s="45"/>
      <c r="U59" s="10" t="s">
        <v>88</v>
      </c>
    </row>
    <row r="60" spans="1:21" ht="18.75" x14ac:dyDescent="0.3">
      <c r="A60" s="31">
        <v>7160</v>
      </c>
      <c r="B60" s="31" t="s">
        <v>89</v>
      </c>
      <c r="C60" s="39">
        <v>2660.12</v>
      </c>
      <c r="D60" s="39"/>
      <c r="E60" s="39"/>
      <c r="F60" s="39"/>
      <c r="G60" s="39">
        <v>342.24</v>
      </c>
      <c r="H60" s="39"/>
      <c r="I60" s="39">
        <v>437.22</v>
      </c>
      <c r="J60" s="39"/>
      <c r="K60" s="39"/>
      <c r="L60" s="47"/>
      <c r="M60" s="48"/>
      <c r="N60" s="48"/>
      <c r="O60" s="42">
        <f>SUM(C60:N60)</f>
        <v>3439.58</v>
      </c>
      <c r="P60" s="45">
        <v>5200</v>
      </c>
      <c r="Q60" s="44">
        <f t="shared" si="3"/>
        <v>1760.42</v>
      </c>
      <c r="R60" s="45">
        <v>5200</v>
      </c>
      <c r="S60" s="45"/>
      <c r="T60" s="45"/>
      <c r="U60" s="4"/>
    </row>
    <row r="61" spans="1:21" ht="33.75" x14ac:dyDescent="0.3">
      <c r="A61" s="31">
        <v>7240</v>
      </c>
      <c r="B61" s="31" t="s">
        <v>90</v>
      </c>
      <c r="C61" s="39">
        <v>567.34</v>
      </c>
      <c r="D61" s="39">
        <v>600.58000000000004</v>
      </c>
      <c r="E61" s="39"/>
      <c r="F61" s="39">
        <v>-1520.54</v>
      </c>
      <c r="G61" s="39"/>
      <c r="H61" s="39"/>
      <c r="I61" s="39"/>
      <c r="J61" s="39"/>
      <c r="K61" s="39">
        <v>199</v>
      </c>
      <c r="L61" s="40"/>
      <c r="M61" s="41">
        <v>13872.58</v>
      </c>
      <c r="N61" s="48">
        <v>1207.94</v>
      </c>
      <c r="O61" s="42">
        <f>SUM(C61:N61)</f>
        <v>14926.9</v>
      </c>
      <c r="P61" s="45">
        <v>7510</v>
      </c>
      <c r="Q61" s="44">
        <f t="shared" si="3"/>
        <v>-7416.9</v>
      </c>
      <c r="R61" s="45">
        <v>7510</v>
      </c>
      <c r="S61" s="45"/>
      <c r="T61" s="45"/>
      <c r="U61" s="10" t="s">
        <v>91</v>
      </c>
    </row>
    <row r="62" spans="1:21" ht="18.75" x14ac:dyDescent="0.3">
      <c r="A62" s="31">
        <v>7250</v>
      </c>
      <c r="B62" s="31" t="s">
        <v>92</v>
      </c>
      <c r="C62" s="39">
        <v>736.19</v>
      </c>
      <c r="D62" s="39">
        <v>574.09</v>
      </c>
      <c r="E62" s="39">
        <v>561.33000000000004</v>
      </c>
      <c r="F62" s="39">
        <v>610.79</v>
      </c>
      <c r="G62" s="39">
        <v>807.38</v>
      </c>
      <c r="H62" s="39">
        <v>550.9</v>
      </c>
      <c r="I62" s="39">
        <v>660.46</v>
      </c>
      <c r="J62" s="39">
        <v>608.74</v>
      </c>
      <c r="K62" s="39">
        <v>805.61</v>
      </c>
      <c r="L62" s="54">
        <v>813.51</v>
      </c>
      <c r="M62" s="41">
        <v>843.28</v>
      </c>
      <c r="N62" s="41">
        <v>635.91</v>
      </c>
      <c r="O62" s="42">
        <f t="shared" si="4"/>
        <v>8208.19</v>
      </c>
      <c r="P62" s="45">
        <v>11951.34</v>
      </c>
      <c r="Q62" s="44">
        <f t="shared" si="3"/>
        <v>3743.1499999999996</v>
      </c>
      <c r="R62" s="45">
        <v>10939.82</v>
      </c>
      <c r="S62" s="45"/>
      <c r="T62" s="45"/>
      <c r="U62" s="3" t="s">
        <v>93</v>
      </c>
    </row>
    <row r="63" spans="1:21" ht="23.25" x14ac:dyDescent="0.3">
      <c r="A63" s="31">
        <v>7255</v>
      </c>
      <c r="B63" s="31" t="s">
        <v>94</v>
      </c>
      <c r="C63" s="39">
        <v>2079.2600000000002</v>
      </c>
      <c r="D63" s="39">
        <v>1746.06</v>
      </c>
      <c r="E63" s="39">
        <f>5260.05-2079.26-1746.06</f>
        <v>1434.73</v>
      </c>
      <c r="F63" s="39">
        <v>2660.76</v>
      </c>
      <c r="G63" s="39">
        <v>2573.86</v>
      </c>
      <c r="H63" s="39">
        <f>6993.54-2660.76-2573.86</f>
        <v>1758.9199999999996</v>
      </c>
      <c r="I63" s="39">
        <v>1960.86</v>
      </c>
      <c r="J63" s="39">
        <v>1851.81</v>
      </c>
      <c r="K63" s="39">
        <v>1866.91</v>
      </c>
      <c r="L63" s="54">
        <v>2428.2199999999998</v>
      </c>
      <c r="M63" s="48">
        <v>2720.89</v>
      </c>
      <c r="N63" s="41">
        <v>1718.25</v>
      </c>
      <c r="O63" s="42">
        <f t="shared" si="4"/>
        <v>24800.530000000002</v>
      </c>
      <c r="P63" s="57">
        <v>20370.849999999999</v>
      </c>
      <c r="Q63" s="44">
        <f t="shared" si="3"/>
        <v>-4429.6800000000039</v>
      </c>
      <c r="R63" s="57">
        <v>21530.69</v>
      </c>
      <c r="S63" s="57"/>
      <c r="T63" s="57"/>
      <c r="U63" s="10" t="s">
        <v>171</v>
      </c>
    </row>
    <row r="64" spans="1:21" ht="18.75" x14ac:dyDescent="0.3">
      <c r="A64" s="31">
        <v>7300</v>
      </c>
      <c r="B64" s="31" t="s">
        <v>95</v>
      </c>
      <c r="C64" s="39">
        <v>2972.18</v>
      </c>
      <c r="D64" s="39">
        <v>4371.74</v>
      </c>
      <c r="E64" s="39">
        <v>6285.69</v>
      </c>
      <c r="F64" s="39">
        <v>2068.0700000000002</v>
      </c>
      <c r="G64" s="39">
        <v>1993.67</v>
      </c>
      <c r="H64" s="39">
        <v>5320.49</v>
      </c>
      <c r="I64" s="39">
        <v>5725.97</v>
      </c>
      <c r="J64" s="39">
        <v>4615.63</v>
      </c>
      <c r="K64" s="39">
        <v>4855.3100000000004</v>
      </c>
      <c r="L64" s="54">
        <v>4855.4399999999996</v>
      </c>
      <c r="M64" s="76">
        <v>4095.1</v>
      </c>
      <c r="N64" s="76">
        <v>6811.68</v>
      </c>
      <c r="O64" s="42">
        <f t="shared" si="4"/>
        <v>53970.969999999994</v>
      </c>
      <c r="P64" s="57">
        <v>51500</v>
      </c>
      <c r="Q64" s="44">
        <f t="shared" si="3"/>
        <v>-2470.9699999999939</v>
      </c>
      <c r="R64" s="57">
        <v>54025</v>
      </c>
      <c r="S64" s="57"/>
      <c r="T64" s="57"/>
      <c r="U64" s="3"/>
    </row>
    <row r="65" spans="1:21" ht="18.75" x14ac:dyDescent="0.3">
      <c r="A65" s="31">
        <v>7340</v>
      </c>
      <c r="B65" s="31" t="s">
        <v>54</v>
      </c>
      <c r="C65" s="39">
        <v>850</v>
      </c>
      <c r="D65" s="39">
        <v>1207.6099999999999</v>
      </c>
      <c r="E65" s="39">
        <v>1206.9100000000001</v>
      </c>
      <c r="F65" s="39">
        <v>958.93</v>
      </c>
      <c r="G65" s="39">
        <v>931.66</v>
      </c>
      <c r="H65" s="39">
        <v>1055.31</v>
      </c>
      <c r="I65" s="39">
        <v>482</v>
      </c>
      <c r="J65" s="39">
        <v>29.25</v>
      </c>
      <c r="K65" s="39">
        <v>250.41</v>
      </c>
      <c r="L65" s="47">
        <v>467.44</v>
      </c>
      <c r="M65" s="41">
        <v>1244.2</v>
      </c>
      <c r="N65" s="41">
        <v>1501.02</v>
      </c>
      <c r="O65" s="42">
        <f>SUM(C65:N65)</f>
        <v>10184.74</v>
      </c>
      <c r="P65" s="45">
        <v>18500</v>
      </c>
      <c r="Q65" s="44">
        <f t="shared" si="3"/>
        <v>8315.26</v>
      </c>
      <c r="R65" s="45">
        <v>18000</v>
      </c>
      <c r="S65" s="45"/>
      <c r="T65" s="45"/>
      <c r="U65" s="3"/>
    </row>
    <row r="66" spans="1:21" ht="18.75" x14ac:dyDescent="0.3">
      <c r="A66" s="56">
        <v>7341</v>
      </c>
      <c r="B66" s="31" t="s">
        <v>96</v>
      </c>
      <c r="C66" s="39"/>
      <c r="D66" s="39"/>
      <c r="E66" s="39"/>
      <c r="F66" s="39">
        <v>1041.76</v>
      </c>
      <c r="G66" s="39"/>
      <c r="H66" s="39">
        <v>3328.48</v>
      </c>
      <c r="I66" s="39"/>
      <c r="J66" s="39"/>
      <c r="K66" s="39"/>
      <c r="L66" s="40"/>
      <c r="M66" s="48"/>
      <c r="N66" s="48"/>
      <c r="O66" s="42">
        <f>SUM(C66:N66)</f>
        <v>4370.24</v>
      </c>
      <c r="P66" s="45">
        <v>10000</v>
      </c>
      <c r="Q66" s="44">
        <v>0</v>
      </c>
      <c r="R66" s="45">
        <v>10000</v>
      </c>
      <c r="S66" s="45"/>
      <c r="T66" s="45"/>
      <c r="U66" s="3"/>
    </row>
    <row r="67" spans="1:21" ht="18.75" x14ac:dyDescent="0.3">
      <c r="A67" s="31">
        <v>7345</v>
      </c>
      <c r="B67" s="31" t="s">
        <v>55</v>
      </c>
      <c r="C67" s="39"/>
      <c r="D67" s="39"/>
      <c r="E67" s="39"/>
      <c r="F67" s="39"/>
      <c r="G67" s="39"/>
      <c r="H67" s="39"/>
      <c r="I67" s="39"/>
      <c r="J67" s="39"/>
      <c r="K67" s="39"/>
      <c r="L67" s="40"/>
      <c r="M67" s="48"/>
      <c r="N67" s="48"/>
      <c r="O67" s="42">
        <f>SUM(C67:N67)</f>
        <v>0</v>
      </c>
      <c r="P67" s="45">
        <v>0</v>
      </c>
      <c r="Q67" s="44">
        <f t="shared" ref="Q67:Q74" si="5">P67-O67</f>
        <v>0</v>
      </c>
      <c r="R67" s="45">
        <v>0</v>
      </c>
      <c r="S67" s="45">
        <v>0</v>
      </c>
      <c r="T67" s="45">
        <v>0</v>
      </c>
      <c r="U67" s="4"/>
    </row>
    <row r="68" spans="1:21" ht="18.75" x14ac:dyDescent="0.3">
      <c r="A68" s="31">
        <v>7350</v>
      </c>
      <c r="B68" s="31" t="s">
        <v>59</v>
      </c>
      <c r="C68" s="39">
        <v>645.65</v>
      </c>
      <c r="D68" s="39"/>
      <c r="E68" s="39"/>
      <c r="F68" s="39"/>
      <c r="G68" s="39">
        <v>518.24</v>
      </c>
      <c r="H68" s="39"/>
      <c r="I68" s="39"/>
      <c r="J68" s="39"/>
      <c r="K68" s="39">
        <v>6.46</v>
      </c>
      <c r="L68" s="40"/>
      <c r="M68" s="48"/>
      <c r="N68" s="41"/>
      <c r="O68" s="42">
        <f>SUM(C68:N68)</f>
        <v>1170.3499999999999</v>
      </c>
      <c r="P68" s="45">
        <v>750</v>
      </c>
      <c r="Q68" s="44">
        <f t="shared" si="5"/>
        <v>-420.34999999999991</v>
      </c>
      <c r="R68" s="45">
        <v>1150</v>
      </c>
      <c r="S68" s="45"/>
      <c r="T68" s="45"/>
      <c r="U68" s="3" t="s">
        <v>97</v>
      </c>
    </row>
    <row r="69" spans="1:21" ht="18.75" x14ac:dyDescent="0.3">
      <c r="A69" s="31">
        <v>7370</v>
      </c>
      <c r="B69" s="31" t="s">
        <v>98</v>
      </c>
      <c r="C69" s="70"/>
      <c r="D69" s="39"/>
      <c r="E69" s="39">
        <v>2712</v>
      </c>
      <c r="F69" s="39"/>
      <c r="G69" s="39"/>
      <c r="H69" s="39">
        <v>3019</v>
      </c>
      <c r="I69" s="39"/>
      <c r="J69" s="39"/>
      <c r="K69" s="39">
        <v>3019</v>
      </c>
      <c r="L69" s="40">
        <v>2457</v>
      </c>
      <c r="M69" s="48"/>
      <c r="N69" s="48">
        <v>371.25</v>
      </c>
      <c r="O69" s="42">
        <f t="shared" si="4"/>
        <v>11578.25</v>
      </c>
      <c r="P69" s="45">
        <v>10848</v>
      </c>
      <c r="Q69" s="44">
        <f t="shared" si="5"/>
        <v>-730.25</v>
      </c>
      <c r="R69" s="45">
        <v>10848</v>
      </c>
      <c r="S69" s="45"/>
      <c r="T69" s="45"/>
      <c r="U69" s="3"/>
    </row>
    <row r="70" spans="1:21" ht="61.5" customHeight="1" x14ac:dyDescent="0.3">
      <c r="A70" s="31">
        <v>7380</v>
      </c>
      <c r="B70" s="31" t="s">
        <v>99</v>
      </c>
      <c r="C70" s="39"/>
      <c r="D70" s="39"/>
      <c r="E70" s="39"/>
      <c r="F70" s="39"/>
      <c r="G70" s="39"/>
      <c r="H70" s="39"/>
      <c r="I70" s="39"/>
      <c r="J70" s="39"/>
      <c r="K70" s="39"/>
      <c r="L70" s="40"/>
      <c r="M70" s="41"/>
      <c r="N70" s="48"/>
      <c r="O70" s="42">
        <f>SUM(C70:N70)</f>
        <v>0</v>
      </c>
      <c r="P70" s="45">
        <v>106913.91</v>
      </c>
      <c r="Q70" s="44">
        <f t="shared" si="5"/>
        <v>106913.91</v>
      </c>
      <c r="R70" s="45">
        <v>47041.69</v>
      </c>
      <c r="S70" s="45"/>
      <c r="T70" s="45"/>
      <c r="U70" s="6" t="s">
        <v>100</v>
      </c>
    </row>
    <row r="71" spans="1:21" ht="18.75" x14ac:dyDescent="0.3">
      <c r="A71" s="31">
        <v>7390</v>
      </c>
      <c r="B71" s="31" t="s">
        <v>101</v>
      </c>
      <c r="C71" s="39">
        <v>925</v>
      </c>
      <c r="D71" s="39">
        <v>1150</v>
      </c>
      <c r="E71" s="39">
        <v>2645.28</v>
      </c>
      <c r="F71" s="39">
        <v>793.8</v>
      </c>
      <c r="G71" s="39">
        <v>150</v>
      </c>
      <c r="H71" s="39">
        <v>836.68</v>
      </c>
      <c r="I71" s="39">
        <v>1125</v>
      </c>
      <c r="J71" s="39">
        <v>225</v>
      </c>
      <c r="K71" s="39">
        <v>850</v>
      </c>
      <c r="L71" s="54">
        <v>1670.04</v>
      </c>
      <c r="M71" s="48">
        <v>2011.68</v>
      </c>
      <c r="N71" s="48">
        <v>3021.9</v>
      </c>
      <c r="O71" s="42">
        <f>SUM(C71:N71)</f>
        <v>15404.380000000003</v>
      </c>
      <c r="P71" s="45">
        <v>20000</v>
      </c>
      <c r="Q71" s="44">
        <f t="shared" si="5"/>
        <v>4595.6199999999972</v>
      </c>
      <c r="R71" s="45">
        <v>10000</v>
      </c>
      <c r="S71" s="45"/>
      <c r="T71" s="45"/>
      <c r="U71" s="3"/>
    </row>
    <row r="72" spans="1:21" ht="18.75" x14ac:dyDescent="0.3">
      <c r="A72" s="31">
        <v>7400</v>
      </c>
      <c r="B72" s="31" t="s">
        <v>102</v>
      </c>
      <c r="C72" s="39">
        <v>85.32</v>
      </c>
      <c r="D72" s="39">
        <v>85.32</v>
      </c>
      <c r="E72" s="39">
        <v>105.31</v>
      </c>
      <c r="F72" s="39">
        <v>245.64</v>
      </c>
      <c r="G72" s="39">
        <v>600</v>
      </c>
      <c r="H72" s="39">
        <v>160.32</v>
      </c>
      <c r="I72" s="39">
        <v>170.64</v>
      </c>
      <c r="J72" s="39">
        <v>85.32</v>
      </c>
      <c r="K72" s="39">
        <v>160.32</v>
      </c>
      <c r="L72" s="54">
        <v>170.64</v>
      </c>
      <c r="M72" s="41">
        <v>654.32000000000005</v>
      </c>
      <c r="N72" s="41">
        <v>376.32</v>
      </c>
      <c r="O72" s="77">
        <f>SUM(C72:N72)</f>
        <v>2899.47</v>
      </c>
      <c r="P72" s="45">
        <v>5200</v>
      </c>
      <c r="Q72" s="44">
        <f>P72-O72</f>
        <v>2300.5300000000002</v>
      </c>
      <c r="R72" s="45">
        <v>3500</v>
      </c>
      <c r="S72" s="45"/>
      <c r="T72" s="45"/>
      <c r="U72" s="3"/>
    </row>
    <row r="73" spans="1:21" ht="18.75" x14ac:dyDescent="0.3">
      <c r="A73" s="31">
        <v>7401</v>
      </c>
      <c r="B73" s="31" t="s">
        <v>63</v>
      </c>
      <c r="C73" s="39">
        <v>1148.44</v>
      </c>
      <c r="D73" s="39"/>
      <c r="E73" s="39">
        <v>87423.66</v>
      </c>
      <c r="F73" s="39">
        <v>406.88</v>
      </c>
      <c r="G73" s="39">
        <v>130422.84</v>
      </c>
      <c r="H73" s="39">
        <v>320562.06</v>
      </c>
      <c r="I73" s="39">
        <v>95731.32</v>
      </c>
      <c r="J73" s="39">
        <v>212354.06</v>
      </c>
      <c r="K73" s="39">
        <v>244254.63</v>
      </c>
      <c r="L73" s="47">
        <v>15380.32</v>
      </c>
      <c r="M73" s="48"/>
      <c r="N73" s="41"/>
      <c r="O73" s="77">
        <f>SUM(C73:N73)</f>
        <v>1107684.2100000002</v>
      </c>
      <c r="P73" s="78">
        <v>0</v>
      </c>
      <c r="Q73" s="44">
        <f t="shared" si="5"/>
        <v>-1107684.2100000002</v>
      </c>
      <c r="R73" s="45">
        <v>0</v>
      </c>
      <c r="S73" s="78">
        <v>0</v>
      </c>
      <c r="T73" s="78">
        <v>0</v>
      </c>
      <c r="U73" s="3"/>
    </row>
    <row r="74" spans="1:21" ht="36" x14ac:dyDescent="0.3">
      <c r="A74" s="31">
        <v>7405</v>
      </c>
      <c r="B74" s="31" t="s">
        <v>103</v>
      </c>
      <c r="C74" s="79"/>
      <c r="D74" s="79"/>
      <c r="E74" s="79"/>
      <c r="F74" s="79"/>
      <c r="G74" s="79"/>
      <c r="H74" s="79"/>
      <c r="I74" s="79"/>
      <c r="J74" s="79"/>
      <c r="K74" s="79"/>
      <c r="L74" s="20" t="s">
        <v>104</v>
      </c>
      <c r="M74" s="80"/>
      <c r="N74" s="81"/>
      <c r="O74" s="77"/>
      <c r="P74" s="78">
        <v>5000</v>
      </c>
      <c r="Q74" s="44">
        <f t="shared" si="5"/>
        <v>5000</v>
      </c>
      <c r="R74" s="45"/>
      <c r="S74" s="78"/>
      <c r="T74" s="78"/>
      <c r="U74" s="3"/>
    </row>
    <row r="75" spans="1:21" ht="18.75" x14ac:dyDescent="0.3">
      <c r="A75" s="31"/>
      <c r="B75" s="31" t="s">
        <v>105</v>
      </c>
      <c r="C75" s="82">
        <v>135.5</v>
      </c>
      <c r="D75" s="82">
        <v>131.5</v>
      </c>
      <c r="E75" s="82">
        <v>127.5</v>
      </c>
      <c r="F75" s="82">
        <v>171.5</v>
      </c>
      <c r="G75" s="82">
        <v>199</v>
      </c>
      <c r="H75" s="82">
        <v>143.5</v>
      </c>
      <c r="I75" s="82">
        <v>151.5</v>
      </c>
      <c r="J75" s="82">
        <v>163.5</v>
      </c>
      <c r="K75" s="82">
        <v>158.5</v>
      </c>
      <c r="L75" s="83">
        <v>215</v>
      </c>
      <c r="M75" s="84">
        <v>119.5</v>
      </c>
      <c r="N75" s="84">
        <v>142.31</v>
      </c>
      <c r="O75" s="77">
        <f>SUM(C75:N75)</f>
        <v>1858.81</v>
      </c>
      <c r="P75" s="78"/>
      <c r="Q75" s="44"/>
      <c r="R75" s="45"/>
      <c r="S75" s="78"/>
      <c r="T75" s="78"/>
      <c r="U75" s="3"/>
    </row>
    <row r="76" spans="1:21" ht="18.75" x14ac:dyDescent="0.3">
      <c r="A76" s="31"/>
      <c r="B76" s="56"/>
      <c r="C76" s="85"/>
      <c r="D76" s="85"/>
      <c r="E76" s="85"/>
      <c r="F76" s="85"/>
      <c r="G76" s="85"/>
      <c r="H76" s="85"/>
      <c r="I76" s="85"/>
      <c r="J76" s="85"/>
      <c r="K76" s="85"/>
      <c r="L76" s="85"/>
      <c r="M76" s="85"/>
      <c r="N76" s="85"/>
      <c r="O76" s="59">
        <f>SUM(O43:O73)</f>
        <v>1574286.1500000001</v>
      </c>
      <c r="P76" s="65">
        <f>SUM(P43:P73)</f>
        <v>583380.84</v>
      </c>
      <c r="Q76" s="44">
        <f>SUM(P76-O76)</f>
        <v>-990905.31000000017</v>
      </c>
      <c r="R76" s="64">
        <f>SUM(R43:R75)</f>
        <v>546602.16</v>
      </c>
      <c r="S76" s="65">
        <f>SUM(S43:S73)</f>
        <v>0</v>
      </c>
      <c r="T76" s="65">
        <f>SUM(T43:T73)</f>
        <v>0</v>
      </c>
      <c r="U76" s="4"/>
    </row>
    <row r="77" spans="1:21" ht="18.75" x14ac:dyDescent="0.3">
      <c r="A77" s="31"/>
      <c r="B77" s="31"/>
      <c r="C77" s="86"/>
      <c r="D77" s="86"/>
      <c r="E77" s="86"/>
      <c r="F77" s="86"/>
      <c r="G77" s="86"/>
      <c r="H77" s="86"/>
      <c r="I77" s="86"/>
      <c r="J77" s="86"/>
      <c r="K77" s="86"/>
      <c r="L77" s="87"/>
      <c r="M77" s="88"/>
      <c r="N77" s="88"/>
      <c r="O77" s="42">
        <f>SUM(O43:O76)</f>
        <v>3150431.1100000003</v>
      </c>
      <c r="P77" s="38"/>
      <c r="Q77" s="64"/>
      <c r="R77" s="64"/>
      <c r="S77" s="64"/>
      <c r="T77" s="64"/>
      <c r="U77" s="4"/>
    </row>
    <row r="78" spans="1:21" ht="18.75" x14ac:dyDescent="0.3">
      <c r="A78" s="31" t="s">
        <v>106</v>
      </c>
      <c r="B78" s="31"/>
      <c r="C78" s="60"/>
      <c r="D78" s="60"/>
      <c r="E78" s="60"/>
      <c r="F78" s="60"/>
      <c r="G78" s="60"/>
      <c r="H78" s="60"/>
      <c r="I78" s="60"/>
      <c r="J78" s="60"/>
      <c r="K78" s="60"/>
      <c r="L78" s="61"/>
      <c r="M78" s="32"/>
      <c r="N78" s="32"/>
      <c r="O78" s="44"/>
      <c r="P78" s="38"/>
      <c r="Q78" s="44"/>
      <c r="R78" s="64"/>
      <c r="S78" s="64"/>
      <c r="T78" s="64"/>
      <c r="U78" s="2"/>
    </row>
    <row r="79" spans="1:21" ht="18.75" x14ac:dyDescent="0.3">
      <c r="A79" s="31"/>
      <c r="B79" s="31" t="s">
        <v>107</v>
      </c>
      <c r="C79" s="60"/>
      <c r="D79" s="60"/>
      <c r="E79" s="60"/>
      <c r="F79" s="60"/>
      <c r="G79" s="60"/>
      <c r="H79" s="60"/>
      <c r="I79" s="60"/>
      <c r="J79" s="60"/>
      <c r="K79" s="60"/>
      <c r="L79" s="61"/>
      <c r="M79" s="32"/>
      <c r="N79" s="32"/>
      <c r="O79" s="42"/>
      <c r="P79" s="38"/>
      <c r="Q79" s="44"/>
      <c r="R79" s="64"/>
      <c r="S79" s="45"/>
      <c r="T79" s="45"/>
      <c r="U79" s="2"/>
    </row>
    <row r="80" spans="1:21" ht="18.75" x14ac:dyDescent="0.3">
      <c r="A80" s="31" t="s">
        <v>108</v>
      </c>
      <c r="B80" s="31" t="s">
        <v>109</v>
      </c>
      <c r="C80" s="39">
        <v>3240.6</v>
      </c>
      <c r="D80" s="39">
        <v>3240.6</v>
      </c>
      <c r="E80" s="39">
        <v>3240.6</v>
      </c>
      <c r="F80" s="39">
        <v>3240.6</v>
      </c>
      <c r="G80" s="39">
        <v>3640.6</v>
      </c>
      <c r="H80" s="39">
        <v>3240.6</v>
      </c>
      <c r="I80" s="39">
        <v>3240.6</v>
      </c>
      <c r="J80" s="39">
        <v>3240.6</v>
      </c>
      <c r="K80" s="39">
        <v>3240.6</v>
      </c>
      <c r="L80" s="47">
        <v>3240.6</v>
      </c>
      <c r="M80" s="40">
        <v>3034.79</v>
      </c>
      <c r="N80" s="40">
        <v>3034.79</v>
      </c>
      <c r="O80" s="42">
        <f>SUM(C80:N80)</f>
        <v>38875.579999999994</v>
      </c>
      <c r="P80" s="45">
        <v>38887.160000000003</v>
      </c>
      <c r="Q80" s="44">
        <f>P80-O80</f>
        <v>11.580000000009022</v>
      </c>
      <c r="R80" s="45">
        <v>40053.839999999997</v>
      </c>
      <c r="S80" s="45"/>
      <c r="T80" s="45"/>
      <c r="U80" s="2"/>
    </row>
    <row r="81" spans="1:21" ht="18.75" x14ac:dyDescent="0.3">
      <c r="A81" s="31">
        <v>7950</v>
      </c>
      <c r="B81" s="31" t="s">
        <v>110</v>
      </c>
      <c r="C81" s="39"/>
      <c r="D81" s="39"/>
      <c r="E81" s="39"/>
      <c r="F81" s="39"/>
      <c r="G81" s="39"/>
      <c r="H81" s="39"/>
      <c r="I81" s="39"/>
      <c r="J81" s="39"/>
      <c r="K81" s="39"/>
      <c r="L81" s="40"/>
      <c r="M81" s="48"/>
      <c r="N81" s="48"/>
      <c r="O81" s="42">
        <f>SUM(C81:N81)</f>
        <v>0</v>
      </c>
      <c r="P81" s="45">
        <v>0</v>
      </c>
      <c r="Q81" s="44">
        <f>P81-O81</f>
        <v>0</v>
      </c>
      <c r="R81" s="45">
        <v>0</v>
      </c>
      <c r="S81" s="45">
        <v>0</v>
      </c>
      <c r="T81" s="45">
        <v>0</v>
      </c>
      <c r="U81" s="10" t="s">
        <v>111</v>
      </c>
    </row>
    <row r="82" spans="1:21" ht="21" x14ac:dyDescent="0.3">
      <c r="A82" s="31">
        <v>7975</v>
      </c>
      <c r="B82" s="31" t="s">
        <v>112</v>
      </c>
      <c r="C82" s="39"/>
      <c r="D82" s="39"/>
      <c r="E82" s="39"/>
      <c r="F82" s="39"/>
      <c r="G82" s="39"/>
      <c r="H82" s="39"/>
      <c r="I82" s="39"/>
      <c r="J82" s="39"/>
      <c r="K82" s="39"/>
      <c r="L82" s="40"/>
      <c r="M82" s="48"/>
      <c r="N82" s="48"/>
      <c r="O82" s="42">
        <f>SUM(C82:N82)</f>
        <v>0</v>
      </c>
      <c r="P82" s="45">
        <v>600</v>
      </c>
      <c r="Q82" s="44">
        <f>P82-O82</f>
        <v>600</v>
      </c>
      <c r="R82" s="45">
        <v>600</v>
      </c>
      <c r="S82" s="45"/>
      <c r="T82" s="45"/>
      <c r="U82" s="6" t="s">
        <v>175</v>
      </c>
    </row>
    <row r="83" spans="1:21" ht="18.75" x14ac:dyDescent="0.3">
      <c r="A83" s="89">
        <v>7980</v>
      </c>
      <c r="B83" s="89" t="s">
        <v>113</v>
      </c>
      <c r="C83" s="40"/>
      <c r="D83" s="40">
        <v>1000</v>
      </c>
      <c r="E83" s="40"/>
      <c r="F83" s="40">
        <v>500</v>
      </c>
      <c r="G83" s="40"/>
      <c r="H83" s="40"/>
      <c r="I83" s="40"/>
      <c r="J83" s="39"/>
      <c r="K83" s="39">
        <v>1000</v>
      </c>
      <c r="L83" s="40">
        <v>1000</v>
      </c>
      <c r="M83" s="80"/>
      <c r="N83" s="80"/>
      <c r="O83" s="42">
        <f>SUM(C83:N83)</f>
        <v>3500</v>
      </c>
      <c r="P83" s="69">
        <v>2000</v>
      </c>
      <c r="Q83" s="44">
        <f>P83-O83</f>
        <v>-1500</v>
      </c>
      <c r="R83" s="45">
        <v>2000</v>
      </c>
      <c r="S83" s="69"/>
      <c r="T83" s="69"/>
      <c r="U83" s="102" t="s">
        <v>114</v>
      </c>
    </row>
    <row r="84" spans="1:21" ht="18.75" x14ac:dyDescent="0.3">
      <c r="A84" s="89">
        <v>7985</v>
      </c>
      <c r="B84" s="89" t="s">
        <v>115</v>
      </c>
      <c r="C84" s="39">
        <v>162.16</v>
      </c>
      <c r="D84" s="39"/>
      <c r="E84" s="39">
        <v>127.62</v>
      </c>
      <c r="F84" s="39">
        <v>274.95</v>
      </c>
      <c r="G84" s="39">
        <v>275.72000000000003</v>
      </c>
      <c r="H84" s="39">
        <v>137.86000000000001</v>
      </c>
      <c r="I84" s="39">
        <v>281.62</v>
      </c>
      <c r="J84" s="39"/>
      <c r="K84" s="39">
        <v>134.58000000000001</v>
      </c>
      <c r="L84" s="40">
        <v>277.02999999999997</v>
      </c>
      <c r="M84" s="80"/>
      <c r="N84" s="80">
        <v>50</v>
      </c>
      <c r="O84" s="42">
        <f>SUM(C84:N84)</f>
        <v>1721.54</v>
      </c>
      <c r="P84" s="69">
        <v>0</v>
      </c>
      <c r="Q84" s="44">
        <f>SUM(P84-O84)</f>
        <v>-1721.54</v>
      </c>
      <c r="R84" s="45"/>
      <c r="S84" s="69"/>
      <c r="T84" s="69"/>
      <c r="U84" s="2"/>
    </row>
    <row r="85" spans="1:21" ht="18.75" x14ac:dyDescent="0.3">
      <c r="A85" s="31"/>
      <c r="B85" s="31"/>
      <c r="C85" s="60"/>
      <c r="D85" s="60"/>
      <c r="E85" s="60"/>
      <c r="F85" s="60"/>
      <c r="G85" s="60"/>
      <c r="H85" s="60"/>
      <c r="I85" s="60"/>
      <c r="J85" s="60"/>
      <c r="K85" s="60"/>
      <c r="L85" s="61"/>
      <c r="M85" s="62"/>
      <c r="N85" s="62"/>
      <c r="O85" s="42">
        <f t="shared" ref="O85" si="6">SUM(O80:O83)</f>
        <v>42375.579999999994</v>
      </c>
      <c r="P85" s="45">
        <f>SUM(P80:P83)</f>
        <v>41487.160000000003</v>
      </c>
      <c r="Q85" s="44">
        <f>SUM(P85-O85)</f>
        <v>-888.41999999999098</v>
      </c>
      <c r="R85" s="45">
        <f>SUM(R80:R84)</f>
        <v>42653.84</v>
      </c>
      <c r="S85" s="90">
        <f>SUM(S80:S83)</f>
        <v>0</v>
      </c>
      <c r="T85" s="90">
        <f>SUM(T80:T83)</f>
        <v>0</v>
      </c>
      <c r="U85" s="4"/>
    </row>
    <row r="86" spans="1:21" ht="18.75" x14ac:dyDescent="0.3">
      <c r="A86" s="31"/>
      <c r="B86" s="31"/>
      <c r="C86" s="60"/>
      <c r="D86" s="60"/>
      <c r="E86" s="60"/>
      <c r="F86" s="60"/>
      <c r="G86" s="60"/>
      <c r="H86" s="60"/>
      <c r="I86" s="60"/>
      <c r="J86" s="60"/>
      <c r="K86" s="60"/>
      <c r="L86" s="61"/>
      <c r="M86" s="91"/>
      <c r="N86" s="91"/>
      <c r="O86" s="44"/>
      <c r="P86" s="38"/>
      <c r="Q86" s="44"/>
      <c r="R86" s="64"/>
      <c r="S86" s="64"/>
      <c r="T86" s="64"/>
      <c r="U86" s="2"/>
    </row>
    <row r="87" spans="1:21" ht="18.75" x14ac:dyDescent="0.3">
      <c r="A87" s="31"/>
      <c r="B87" s="92" t="s">
        <v>116</v>
      </c>
      <c r="C87" s="60"/>
      <c r="D87" s="60"/>
      <c r="E87" s="60"/>
      <c r="F87" s="60"/>
      <c r="G87" s="60"/>
      <c r="H87" s="60"/>
      <c r="I87" s="60"/>
      <c r="J87" s="60"/>
      <c r="K87" s="60"/>
      <c r="L87" s="61"/>
      <c r="M87" s="32"/>
      <c r="N87" s="32"/>
      <c r="O87" s="44"/>
      <c r="P87" s="38"/>
      <c r="Q87" s="44"/>
      <c r="R87" s="64"/>
      <c r="S87" s="45"/>
      <c r="T87" s="45"/>
      <c r="U87" s="2"/>
    </row>
    <row r="88" spans="1:21" ht="18.75" x14ac:dyDescent="0.3">
      <c r="A88" s="31" t="s">
        <v>117</v>
      </c>
      <c r="B88" s="31"/>
      <c r="C88" s="60"/>
      <c r="D88" s="60"/>
      <c r="E88" s="60"/>
      <c r="F88" s="60"/>
      <c r="G88" s="60"/>
      <c r="H88" s="60"/>
      <c r="I88" s="60"/>
      <c r="J88" s="60"/>
      <c r="K88" s="60"/>
      <c r="L88" s="61"/>
      <c r="M88" s="62"/>
      <c r="N88" s="62"/>
      <c r="O88" s="42"/>
      <c r="P88" s="93"/>
      <c r="Q88" s="44"/>
      <c r="R88" s="45"/>
      <c r="S88" s="45"/>
      <c r="T88" s="45"/>
      <c r="U88" s="8"/>
    </row>
    <row r="89" spans="1:21" ht="18.75" x14ac:dyDescent="0.3">
      <c r="A89" s="31">
        <v>9020</v>
      </c>
      <c r="B89" s="31" t="s">
        <v>118</v>
      </c>
      <c r="C89" s="39">
        <v>29.25</v>
      </c>
      <c r="D89" s="39">
        <v>29.25</v>
      </c>
      <c r="E89" s="39">
        <v>29.25</v>
      </c>
      <c r="F89" s="39">
        <v>29.25</v>
      </c>
      <c r="G89" s="39">
        <v>29.25</v>
      </c>
      <c r="H89" s="39">
        <v>29.25</v>
      </c>
      <c r="I89" s="39">
        <v>29.25</v>
      </c>
      <c r="J89" s="39">
        <v>29.25</v>
      </c>
      <c r="K89" s="39">
        <v>34.25</v>
      </c>
      <c r="L89" s="54">
        <v>34.25</v>
      </c>
      <c r="M89" s="41">
        <v>29.2</v>
      </c>
      <c r="N89" s="41">
        <v>58.45</v>
      </c>
      <c r="O89" s="42">
        <f>SUM(C89:N89)</f>
        <v>390.15</v>
      </c>
      <c r="P89" s="45">
        <v>351</v>
      </c>
      <c r="Q89" s="44">
        <f>P89-O89</f>
        <v>-39.149999999999977</v>
      </c>
      <c r="R89" s="45">
        <v>295</v>
      </c>
      <c r="S89" s="45"/>
      <c r="T89" s="45"/>
      <c r="U89" s="2"/>
    </row>
    <row r="90" spans="1:21" ht="18.75" x14ac:dyDescent="0.3">
      <c r="A90" s="31">
        <v>9030</v>
      </c>
      <c r="B90" s="31" t="s">
        <v>95</v>
      </c>
      <c r="C90" s="39">
        <v>989</v>
      </c>
      <c r="D90" s="39"/>
      <c r="E90" s="39">
        <v>798</v>
      </c>
      <c r="F90" s="39">
        <v>1466</v>
      </c>
      <c r="G90" s="39"/>
      <c r="H90" s="39">
        <v>225</v>
      </c>
      <c r="I90" s="39">
        <v>724</v>
      </c>
      <c r="J90" s="39">
        <v>831</v>
      </c>
      <c r="K90" s="39">
        <v>800</v>
      </c>
      <c r="L90" s="47">
        <v>771</v>
      </c>
      <c r="M90" s="41">
        <v>695</v>
      </c>
      <c r="N90" s="41">
        <v>665.12</v>
      </c>
      <c r="O90" s="42">
        <f>SUM(C90:N90)</f>
        <v>7964.12</v>
      </c>
      <c r="P90" s="45">
        <v>9300</v>
      </c>
      <c r="Q90" s="44">
        <f>P90-O90</f>
        <v>1335.88</v>
      </c>
      <c r="R90" s="45">
        <v>9300</v>
      </c>
      <c r="S90" s="45"/>
      <c r="T90" s="45"/>
      <c r="U90" s="4"/>
    </row>
    <row r="91" spans="1:21" ht="18.75" x14ac:dyDescent="0.3">
      <c r="A91" s="31">
        <v>9040</v>
      </c>
      <c r="B91" s="31" t="s">
        <v>119</v>
      </c>
      <c r="C91" s="39"/>
      <c r="D91" s="39"/>
      <c r="E91" s="39"/>
      <c r="F91" s="39">
        <v>163.99</v>
      </c>
      <c r="G91" s="39">
        <v>779.08</v>
      </c>
      <c r="H91" s="39"/>
      <c r="I91" s="39">
        <v>1450</v>
      </c>
      <c r="J91" s="39">
        <v>1100</v>
      </c>
      <c r="K91" s="39">
        <v>1100</v>
      </c>
      <c r="L91" s="40">
        <v>1100</v>
      </c>
      <c r="M91" s="41"/>
      <c r="N91" s="48">
        <v>75</v>
      </c>
      <c r="O91" s="42">
        <f>SUM(C91:N91)</f>
        <v>5768.07</v>
      </c>
      <c r="P91" s="45">
        <v>2000</v>
      </c>
      <c r="Q91" s="44">
        <f>P91-O91</f>
        <v>-3768.0699999999997</v>
      </c>
      <c r="R91" s="45">
        <v>2000</v>
      </c>
      <c r="S91" s="45"/>
      <c r="T91" s="45"/>
      <c r="U91" s="3"/>
    </row>
    <row r="92" spans="1:21" ht="18.75" x14ac:dyDescent="0.3">
      <c r="A92" s="31">
        <v>9060</v>
      </c>
      <c r="B92" s="31" t="s">
        <v>120</v>
      </c>
      <c r="C92" s="39">
        <v>325</v>
      </c>
      <c r="D92" s="39">
        <v>325</v>
      </c>
      <c r="E92" s="39"/>
      <c r="F92" s="39">
        <v>400</v>
      </c>
      <c r="G92" s="39">
        <v>325</v>
      </c>
      <c r="H92" s="39">
        <v>400</v>
      </c>
      <c r="I92" s="39"/>
      <c r="J92" s="39"/>
      <c r="K92" s="39">
        <v>75</v>
      </c>
      <c r="L92" s="47"/>
      <c r="M92" s="40">
        <v>325</v>
      </c>
      <c r="N92" s="40">
        <v>325</v>
      </c>
      <c r="O92" s="42">
        <f>SUM(C92:N92)</f>
        <v>2500</v>
      </c>
      <c r="P92" s="94">
        <v>3950</v>
      </c>
      <c r="Q92" s="44">
        <f>P92-O92</f>
        <v>1450</v>
      </c>
      <c r="R92" s="45">
        <v>3950</v>
      </c>
      <c r="S92" s="35"/>
      <c r="T92" s="35"/>
      <c r="U92" s="3"/>
    </row>
    <row r="93" spans="1:21" ht="18.75" x14ac:dyDescent="0.3">
      <c r="A93" s="31"/>
      <c r="B93" s="31"/>
      <c r="C93" s="60"/>
      <c r="D93" s="60"/>
      <c r="E93" s="60"/>
      <c r="F93" s="60"/>
      <c r="G93" s="60"/>
      <c r="H93" s="60"/>
      <c r="I93" s="60"/>
      <c r="J93" s="60"/>
      <c r="K93" s="60"/>
      <c r="L93" s="61"/>
      <c r="M93" s="62"/>
      <c r="N93" s="62"/>
      <c r="O93" s="42">
        <f>SUM(O88:O92)</f>
        <v>16622.34</v>
      </c>
      <c r="P93" s="64">
        <f>SUM(P89:P92)</f>
        <v>15601</v>
      </c>
      <c r="Q93" s="64">
        <f>SUM(P93-O93)</f>
        <v>-1021.3400000000001</v>
      </c>
      <c r="R93" s="64">
        <f>SUM(R89:R92)</f>
        <v>15545</v>
      </c>
      <c r="S93" s="65">
        <f>SUM(S89:S92)</f>
        <v>0</v>
      </c>
      <c r="T93" s="65">
        <f>SUM(T89:T92)</f>
        <v>0</v>
      </c>
      <c r="U93" s="4"/>
    </row>
    <row r="94" spans="1:21" ht="18.75" x14ac:dyDescent="0.3">
      <c r="A94" s="31"/>
      <c r="B94" s="31"/>
      <c r="C94" s="60"/>
      <c r="D94" s="60"/>
      <c r="E94" s="60"/>
      <c r="F94" s="60"/>
      <c r="G94" s="60"/>
      <c r="H94" s="60"/>
      <c r="I94" s="60"/>
      <c r="J94" s="60"/>
      <c r="K94" s="60"/>
      <c r="L94" s="61"/>
      <c r="M94" s="62"/>
      <c r="N94" s="62"/>
      <c r="O94" s="44"/>
      <c r="P94" s="38"/>
      <c r="Q94" s="64"/>
      <c r="R94" s="64"/>
      <c r="S94" s="64"/>
      <c r="T94" s="64"/>
      <c r="U94" s="4"/>
    </row>
    <row r="95" spans="1:21" ht="18.75" x14ac:dyDescent="0.3">
      <c r="A95" s="31"/>
      <c r="B95" s="31" t="s">
        <v>121</v>
      </c>
      <c r="C95" s="60"/>
      <c r="D95" s="60"/>
      <c r="E95" s="60"/>
      <c r="F95" s="60"/>
      <c r="G95" s="60"/>
      <c r="H95" s="60"/>
      <c r="I95" s="60"/>
      <c r="J95" s="60"/>
      <c r="K95" s="60"/>
      <c r="L95" s="61"/>
      <c r="M95" s="32"/>
      <c r="N95" s="32"/>
      <c r="O95" s="44"/>
      <c r="P95" s="38"/>
      <c r="Q95" s="44"/>
      <c r="R95" s="64"/>
      <c r="S95" s="64"/>
      <c r="T95" s="64"/>
      <c r="U95" s="2"/>
    </row>
    <row r="96" spans="1:21" ht="18.75" x14ac:dyDescent="0.3">
      <c r="A96" s="31" t="s">
        <v>122</v>
      </c>
      <c r="B96" s="31" t="s">
        <v>123</v>
      </c>
      <c r="C96" s="39"/>
      <c r="D96" s="39"/>
      <c r="E96" s="39"/>
      <c r="F96" s="39"/>
      <c r="G96" s="39"/>
      <c r="H96" s="39">
        <v>22500</v>
      </c>
      <c r="I96" s="39"/>
      <c r="J96" s="39"/>
      <c r="K96" s="39"/>
      <c r="L96" s="40"/>
      <c r="M96" s="48"/>
      <c r="N96" s="48">
        <v>11215.5</v>
      </c>
      <c r="O96" s="42">
        <f t="shared" ref="O96:O120" si="7">SUM(C96:N96)</f>
        <v>33715.5</v>
      </c>
      <c r="P96" s="95">
        <v>21000</v>
      </c>
      <c r="Q96" s="44">
        <f>P96-O96</f>
        <v>-12715.5</v>
      </c>
      <c r="R96" s="95">
        <v>24500</v>
      </c>
      <c r="S96" s="95"/>
      <c r="T96" s="95"/>
      <c r="U96" s="4"/>
    </row>
    <row r="97" spans="1:21" ht="18.75" x14ac:dyDescent="0.3">
      <c r="A97" s="31">
        <v>8506</v>
      </c>
      <c r="B97" s="31" t="s">
        <v>58</v>
      </c>
      <c r="C97" s="39">
        <v>6604.51</v>
      </c>
      <c r="D97" s="39">
        <v>3792.86</v>
      </c>
      <c r="E97" s="39">
        <v>5003.0600000000004</v>
      </c>
      <c r="F97" s="39">
        <v>7868.71</v>
      </c>
      <c r="G97" s="39">
        <v>6997.67</v>
      </c>
      <c r="H97" s="39">
        <v>4786.0200000000004</v>
      </c>
      <c r="I97" s="39">
        <v>6204.88</v>
      </c>
      <c r="J97" s="39">
        <v>10503.3</v>
      </c>
      <c r="K97" s="39">
        <v>5931.12</v>
      </c>
      <c r="L97" s="54">
        <v>5931.12</v>
      </c>
      <c r="M97" s="41">
        <v>5096.72</v>
      </c>
      <c r="N97" s="41">
        <v>-376.54</v>
      </c>
      <c r="O97" s="42">
        <f>SUM(C97:N97)</f>
        <v>68343.430000000008</v>
      </c>
      <c r="P97" s="95">
        <v>72336</v>
      </c>
      <c r="Q97" s="44">
        <f t="shared" ref="Q97:Q120" si="8">P97-O97</f>
        <v>3992.5699999999924</v>
      </c>
      <c r="R97" s="95">
        <v>75336</v>
      </c>
      <c r="S97" s="95"/>
      <c r="T97" s="95"/>
      <c r="U97" s="4"/>
    </row>
    <row r="98" spans="1:21" ht="18.75" x14ac:dyDescent="0.3">
      <c r="A98" s="31">
        <v>8515</v>
      </c>
      <c r="B98" s="31" t="s">
        <v>52</v>
      </c>
      <c r="C98" s="39">
        <v>261.11</v>
      </c>
      <c r="D98" s="39">
        <v>332.5</v>
      </c>
      <c r="E98" s="39">
        <v>217.2</v>
      </c>
      <c r="F98" s="39">
        <v>585.76</v>
      </c>
      <c r="G98" s="39">
        <v>358.99</v>
      </c>
      <c r="H98" s="39">
        <v>184.06</v>
      </c>
      <c r="I98" s="39">
        <v>681.32</v>
      </c>
      <c r="J98" s="39">
        <v>100.45</v>
      </c>
      <c r="K98" s="39">
        <v>584.89</v>
      </c>
      <c r="L98" s="54"/>
      <c r="M98" s="48">
        <v>1186.68</v>
      </c>
      <c r="N98" s="41">
        <v>808.02</v>
      </c>
      <c r="O98" s="42">
        <f t="shared" si="7"/>
        <v>5300.98</v>
      </c>
      <c r="P98" s="64">
        <v>0</v>
      </c>
      <c r="Q98" s="44">
        <f t="shared" si="8"/>
        <v>-5300.98</v>
      </c>
      <c r="R98" s="95">
        <v>0</v>
      </c>
      <c r="S98" s="64">
        <v>0</v>
      </c>
      <c r="T98" s="64">
        <v>0</v>
      </c>
      <c r="U98" s="4"/>
    </row>
    <row r="99" spans="1:21" ht="18.75" x14ac:dyDescent="0.3">
      <c r="A99" s="31">
        <v>8517</v>
      </c>
      <c r="B99" s="31" t="s">
        <v>124</v>
      </c>
      <c r="C99" s="39"/>
      <c r="D99" s="39"/>
      <c r="E99" s="39"/>
      <c r="F99" s="39"/>
      <c r="G99" s="39">
        <v>373.42</v>
      </c>
      <c r="H99" s="39">
        <v>1137.74</v>
      </c>
      <c r="I99" s="39"/>
      <c r="J99" s="39">
        <v>0</v>
      </c>
      <c r="K99" s="39">
        <v>19</v>
      </c>
      <c r="L99" s="54">
        <v>573.92999999999995</v>
      </c>
      <c r="M99" s="48">
        <v>120</v>
      </c>
      <c r="N99" s="41">
        <v>826.34</v>
      </c>
      <c r="O99" s="42"/>
      <c r="P99" s="64"/>
      <c r="Q99" s="44"/>
      <c r="R99" s="95"/>
      <c r="S99" s="64"/>
      <c r="T99" s="64"/>
      <c r="U99" s="4"/>
    </row>
    <row r="100" spans="1:21" ht="18.75" x14ac:dyDescent="0.3">
      <c r="A100" s="31">
        <v>8525</v>
      </c>
      <c r="B100" s="31" t="s">
        <v>125</v>
      </c>
      <c r="C100" s="39">
        <v>98.93</v>
      </c>
      <c r="D100" s="39">
        <v>136.69999999999999</v>
      </c>
      <c r="E100" s="39">
        <v>142.94</v>
      </c>
      <c r="F100" s="39">
        <v>174.91</v>
      </c>
      <c r="G100" s="39">
        <v>339.23</v>
      </c>
      <c r="H100" s="39">
        <v>389.19</v>
      </c>
      <c r="I100" s="39">
        <v>93.94</v>
      </c>
      <c r="J100" s="39">
        <v>323.73</v>
      </c>
      <c r="K100" s="39">
        <v>626.24</v>
      </c>
      <c r="L100" s="54">
        <f>135.03+994.59</f>
        <v>1129.6200000000001</v>
      </c>
      <c r="M100" s="48">
        <f>1637.87+423.19</f>
        <v>2061.06</v>
      </c>
      <c r="N100" s="41">
        <v>310.38</v>
      </c>
      <c r="O100" s="42">
        <f t="shared" si="7"/>
        <v>5826.87</v>
      </c>
      <c r="P100" s="95">
        <v>2200</v>
      </c>
      <c r="Q100" s="44">
        <f t="shared" si="8"/>
        <v>-3626.87</v>
      </c>
      <c r="R100" s="95">
        <v>2600</v>
      </c>
      <c r="S100" s="95"/>
      <c r="T100" s="95"/>
      <c r="U100" s="4"/>
    </row>
    <row r="101" spans="1:21" ht="23.25" x14ac:dyDescent="0.3">
      <c r="A101" s="31">
        <v>8530</v>
      </c>
      <c r="B101" s="31" t="s">
        <v>126</v>
      </c>
      <c r="C101" s="39">
        <v>37696.85</v>
      </c>
      <c r="D101" s="39">
        <v>35801.93</v>
      </c>
      <c r="E101" s="39">
        <v>33081.94</v>
      </c>
      <c r="F101" s="39">
        <v>54619.839999999997</v>
      </c>
      <c r="G101" s="39">
        <v>38317.339999999997</v>
      </c>
      <c r="H101" s="39">
        <v>46405.39</v>
      </c>
      <c r="I101" s="56">
        <v>38542.15</v>
      </c>
      <c r="J101" s="56">
        <v>41936.019999999997</v>
      </c>
      <c r="K101" s="56">
        <v>39836.129999999997</v>
      </c>
      <c r="L101" s="96">
        <v>58444.74</v>
      </c>
      <c r="M101" s="96">
        <v>55670.84</v>
      </c>
      <c r="N101" s="96">
        <v>39537.89</v>
      </c>
      <c r="O101" s="42">
        <f>SUM(C101:N101)</f>
        <v>519891.06000000006</v>
      </c>
      <c r="P101" s="95">
        <v>490881</v>
      </c>
      <c r="Q101" s="44">
        <f t="shared" si="8"/>
        <v>-29010.060000000056</v>
      </c>
      <c r="R101" s="95">
        <v>536424</v>
      </c>
      <c r="S101" s="95"/>
      <c r="T101" s="95"/>
      <c r="U101" s="11" t="s">
        <v>174</v>
      </c>
    </row>
    <row r="102" spans="1:21" ht="18.75" x14ac:dyDescent="0.3">
      <c r="A102" s="31">
        <v>8531</v>
      </c>
      <c r="B102" s="31" t="s">
        <v>127</v>
      </c>
      <c r="C102" s="39"/>
      <c r="D102" s="39"/>
      <c r="E102" s="39"/>
      <c r="F102" s="39"/>
      <c r="G102" s="39">
        <v>11430</v>
      </c>
      <c r="H102" s="39">
        <v>500</v>
      </c>
      <c r="I102" s="39"/>
      <c r="J102" s="39"/>
      <c r="K102" s="39"/>
      <c r="L102" s="40"/>
      <c r="M102" s="48"/>
      <c r="N102" s="48"/>
      <c r="O102" s="42">
        <f t="shared" si="7"/>
        <v>11930</v>
      </c>
      <c r="P102" s="95">
        <v>12000</v>
      </c>
      <c r="Q102" s="44">
        <f t="shared" si="8"/>
        <v>70</v>
      </c>
      <c r="R102" s="95">
        <v>12500</v>
      </c>
      <c r="S102" s="95"/>
      <c r="T102" s="95"/>
      <c r="U102" s="12"/>
    </row>
    <row r="103" spans="1:21" ht="18.75" x14ac:dyDescent="0.3">
      <c r="A103" s="31">
        <v>8550</v>
      </c>
      <c r="B103" s="31" t="s">
        <v>128</v>
      </c>
      <c r="C103" s="39">
        <v>2897.09</v>
      </c>
      <c r="D103" s="39">
        <v>2988.56</v>
      </c>
      <c r="E103" s="39">
        <v>2756.34</v>
      </c>
      <c r="F103" s="39">
        <v>3348.65</v>
      </c>
      <c r="G103" s="39">
        <v>5530.79</v>
      </c>
      <c r="H103" s="39">
        <v>4183.1000000000004</v>
      </c>
      <c r="I103" s="39">
        <v>3527.48</v>
      </c>
      <c r="J103" s="39">
        <v>3711.97</v>
      </c>
      <c r="K103" s="39">
        <v>3382.33</v>
      </c>
      <c r="L103" s="54">
        <v>2604.29</v>
      </c>
      <c r="M103" s="41">
        <v>4073.07</v>
      </c>
      <c r="N103" s="41">
        <v>2911.59</v>
      </c>
      <c r="O103" s="42">
        <f t="shared" si="7"/>
        <v>41915.259999999995</v>
      </c>
      <c r="P103" s="95">
        <v>37306</v>
      </c>
      <c r="Q103" s="44">
        <f t="shared" si="8"/>
        <v>-4609.2599999999948</v>
      </c>
      <c r="R103" s="95">
        <v>41338</v>
      </c>
      <c r="S103" s="95"/>
      <c r="T103" s="95"/>
      <c r="U103" s="13"/>
    </row>
    <row r="104" spans="1:21" ht="18.75" x14ac:dyDescent="0.3">
      <c r="A104" s="31">
        <v>8555</v>
      </c>
      <c r="B104" s="31" t="s">
        <v>129</v>
      </c>
      <c r="C104" s="39">
        <v>-442.59</v>
      </c>
      <c r="D104" s="39">
        <v>-14510.76</v>
      </c>
      <c r="E104" s="39">
        <v>6707.71</v>
      </c>
      <c r="F104" s="39">
        <v>7831.68</v>
      </c>
      <c r="G104" s="39">
        <v>7486.69</v>
      </c>
      <c r="H104" s="39">
        <v>6992.22</v>
      </c>
      <c r="I104" s="39">
        <v>4777.07</v>
      </c>
      <c r="J104" s="39">
        <v>8185.46</v>
      </c>
      <c r="K104" s="39">
        <v>7686.15</v>
      </c>
      <c r="L104" s="54">
        <v>10596.37</v>
      </c>
      <c r="M104" s="41">
        <v>7062.21</v>
      </c>
      <c r="N104" s="41">
        <v>19991.669999999998</v>
      </c>
      <c r="O104" s="42">
        <f t="shared" si="7"/>
        <v>72363.88</v>
      </c>
      <c r="P104" s="95">
        <v>59000</v>
      </c>
      <c r="Q104" s="44">
        <f t="shared" si="8"/>
        <v>-13363.880000000005</v>
      </c>
      <c r="R104" s="95">
        <v>59000</v>
      </c>
      <c r="S104" s="95"/>
      <c r="T104" s="95"/>
      <c r="U104" s="14"/>
    </row>
    <row r="105" spans="1:21" ht="18.75" x14ac:dyDescent="0.3">
      <c r="A105" s="31">
        <v>8560</v>
      </c>
      <c r="B105" s="31" t="s">
        <v>130</v>
      </c>
      <c r="C105" s="39"/>
      <c r="D105" s="39">
        <v>660</v>
      </c>
      <c r="E105" s="39">
        <v>1210</v>
      </c>
      <c r="F105" s="39">
        <v>275</v>
      </c>
      <c r="G105" s="39"/>
      <c r="H105" s="39"/>
      <c r="I105" s="39"/>
      <c r="J105" s="39"/>
      <c r="K105" s="39">
        <v>770</v>
      </c>
      <c r="L105" s="54"/>
      <c r="M105" s="41">
        <v>165</v>
      </c>
      <c r="N105" s="41">
        <v>1485</v>
      </c>
      <c r="O105" s="42">
        <f t="shared" si="7"/>
        <v>4565</v>
      </c>
      <c r="P105" s="95">
        <v>9000</v>
      </c>
      <c r="Q105" s="44">
        <f t="shared" si="8"/>
        <v>4435</v>
      </c>
      <c r="R105" s="95">
        <v>9000</v>
      </c>
      <c r="S105" s="95"/>
      <c r="T105" s="95"/>
      <c r="U105" s="14"/>
    </row>
    <row r="106" spans="1:21" ht="18.75" x14ac:dyDescent="0.3">
      <c r="A106" s="31">
        <v>8595</v>
      </c>
      <c r="B106" s="31" t="s">
        <v>131</v>
      </c>
      <c r="C106" s="39">
        <v>2935.85</v>
      </c>
      <c r="D106" s="39">
        <v>3641.98</v>
      </c>
      <c r="E106" s="39">
        <v>3349.22</v>
      </c>
      <c r="F106" s="39">
        <v>2494.9</v>
      </c>
      <c r="G106" s="39">
        <v>3104</v>
      </c>
      <c r="H106" s="39">
        <v>3396.26</v>
      </c>
      <c r="I106" s="39">
        <v>3192.39</v>
      </c>
      <c r="J106" s="39">
        <v>2490.88</v>
      </c>
      <c r="K106" s="39">
        <v>2430.5500000000002</v>
      </c>
      <c r="L106" s="54">
        <v>2752.94</v>
      </c>
      <c r="M106" s="41">
        <v>4127.9799999999996</v>
      </c>
      <c r="N106" s="41">
        <v>6546.41</v>
      </c>
      <c r="O106" s="42">
        <f t="shared" si="7"/>
        <v>40463.360000000001</v>
      </c>
      <c r="P106" s="95">
        <v>30000</v>
      </c>
      <c r="Q106" s="44">
        <f t="shared" si="8"/>
        <v>-10463.36</v>
      </c>
      <c r="R106" s="95">
        <v>35000</v>
      </c>
      <c r="S106" s="95"/>
      <c r="T106" s="95"/>
      <c r="U106" s="15"/>
    </row>
    <row r="107" spans="1:21" ht="18.75" x14ac:dyDescent="0.3">
      <c r="A107" s="31">
        <v>8635</v>
      </c>
      <c r="B107" s="31" t="s">
        <v>132</v>
      </c>
      <c r="C107" s="39">
        <v>11804.78</v>
      </c>
      <c r="D107" s="39">
        <v>5267.54</v>
      </c>
      <c r="E107" s="39">
        <v>481.18</v>
      </c>
      <c r="F107" s="39">
        <v>687.76</v>
      </c>
      <c r="G107" s="39">
        <v>854.25</v>
      </c>
      <c r="H107" s="39">
        <v>663.15</v>
      </c>
      <c r="I107" s="39">
        <v>856.77</v>
      </c>
      <c r="J107" s="39">
        <v>619.34</v>
      </c>
      <c r="K107" s="39">
        <v>2566.48</v>
      </c>
      <c r="L107" s="54">
        <v>897.32</v>
      </c>
      <c r="M107" s="41">
        <v>571.02</v>
      </c>
      <c r="N107" s="41">
        <f>1342.06+2579.12</f>
        <v>3921.18</v>
      </c>
      <c r="O107" s="42">
        <f t="shared" si="7"/>
        <v>29190.77</v>
      </c>
      <c r="P107" s="95">
        <v>17400</v>
      </c>
      <c r="Q107" s="44">
        <f t="shared" si="8"/>
        <v>-11790.77</v>
      </c>
      <c r="R107" s="95">
        <v>10500</v>
      </c>
      <c r="S107" s="95"/>
      <c r="T107" s="95"/>
      <c r="U107" s="14"/>
    </row>
    <row r="108" spans="1:21" ht="18.75" x14ac:dyDescent="0.3">
      <c r="A108" s="31">
        <v>8645</v>
      </c>
      <c r="B108" s="31" t="s">
        <v>133</v>
      </c>
      <c r="C108" s="39">
        <v>972.83</v>
      </c>
      <c r="D108" s="39">
        <v>634.17999999999995</v>
      </c>
      <c r="E108" s="39">
        <v>1223.1400000000001</v>
      </c>
      <c r="F108" s="39">
        <v>391.41</v>
      </c>
      <c r="G108" s="39">
        <v>119.77</v>
      </c>
      <c r="H108" s="39">
        <v>1258.6500000000001</v>
      </c>
      <c r="I108" s="39">
        <v>147.79</v>
      </c>
      <c r="J108" s="39">
        <v>557.77</v>
      </c>
      <c r="K108" s="39">
        <v>1446.37</v>
      </c>
      <c r="L108" s="54">
        <v>4702.3500000000004</v>
      </c>
      <c r="M108" s="41">
        <v>1571.32</v>
      </c>
      <c r="N108" s="41">
        <v>2086.9</v>
      </c>
      <c r="O108" s="42">
        <f t="shared" si="7"/>
        <v>15112.479999999998</v>
      </c>
      <c r="P108" s="95">
        <v>8000</v>
      </c>
      <c r="Q108" s="44">
        <f t="shared" si="8"/>
        <v>-7112.4799999999977</v>
      </c>
      <c r="R108" s="95">
        <v>10000</v>
      </c>
      <c r="S108" s="95"/>
      <c r="T108" s="95"/>
      <c r="U108" s="16" t="s">
        <v>134</v>
      </c>
    </row>
    <row r="109" spans="1:21" ht="18.75" x14ac:dyDescent="0.3">
      <c r="A109" s="31">
        <v>8650</v>
      </c>
      <c r="B109" s="31" t="s">
        <v>78</v>
      </c>
      <c r="C109" s="39">
        <v>10006.99</v>
      </c>
      <c r="D109" s="39">
        <v>2806.99</v>
      </c>
      <c r="E109" s="39">
        <v>2941.99</v>
      </c>
      <c r="F109" s="39">
        <v>2941.99</v>
      </c>
      <c r="G109" s="39">
        <v>4841.6000000000004</v>
      </c>
      <c r="H109" s="39">
        <v>3525.26</v>
      </c>
      <c r="I109" s="39">
        <v>3581.59</v>
      </c>
      <c r="J109" s="39">
        <v>3176.37</v>
      </c>
      <c r="K109" s="39">
        <v>11899.36</v>
      </c>
      <c r="L109" s="47">
        <v>3091.76</v>
      </c>
      <c r="M109" s="48">
        <f>2675.58+5416.02</f>
        <v>8091.6</v>
      </c>
      <c r="N109" s="48">
        <v>6778.99</v>
      </c>
      <c r="O109" s="42">
        <f t="shared" si="7"/>
        <v>63684.49</v>
      </c>
      <c r="P109" s="95">
        <v>27700</v>
      </c>
      <c r="Q109" s="44">
        <f t="shared" si="8"/>
        <v>-35984.49</v>
      </c>
      <c r="R109" s="95">
        <v>37200</v>
      </c>
      <c r="S109" s="95"/>
      <c r="T109" s="95"/>
      <c r="U109" s="103" t="s">
        <v>135</v>
      </c>
    </row>
    <row r="110" spans="1:21" ht="18.75" x14ac:dyDescent="0.3">
      <c r="A110" s="31">
        <v>8655</v>
      </c>
      <c r="B110" s="31" t="s">
        <v>136</v>
      </c>
      <c r="C110" s="39"/>
      <c r="D110" s="39">
        <v>787.19</v>
      </c>
      <c r="E110" s="39"/>
      <c r="F110" s="39"/>
      <c r="G110" s="39">
        <v>160</v>
      </c>
      <c r="H110" s="39">
        <v>40</v>
      </c>
      <c r="I110" s="39"/>
      <c r="J110" s="39">
        <v>35</v>
      </c>
      <c r="K110" s="39">
        <v>400</v>
      </c>
      <c r="L110" s="40"/>
      <c r="M110" s="41"/>
      <c r="N110" s="48"/>
      <c r="O110" s="42">
        <f>SUM(C110:N110)</f>
        <v>1422.19</v>
      </c>
      <c r="P110" s="95">
        <v>1800</v>
      </c>
      <c r="Q110" s="44">
        <f t="shared" si="8"/>
        <v>377.80999999999995</v>
      </c>
      <c r="R110" s="95">
        <v>1800</v>
      </c>
      <c r="S110" s="95"/>
      <c r="T110" s="95"/>
      <c r="U110" s="14"/>
    </row>
    <row r="111" spans="1:21" ht="18.75" x14ac:dyDescent="0.3">
      <c r="A111" s="31">
        <v>8670</v>
      </c>
      <c r="B111" s="31" t="s">
        <v>79</v>
      </c>
      <c r="C111" s="39">
        <v>2100</v>
      </c>
      <c r="D111" s="39"/>
      <c r="E111" s="39"/>
      <c r="F111" s="39"/>
      <c r="G111" s="39"/>
      <c r="H111" s="39"/>
      <c r="I111" s="39"/>
      <c r="J111" s="39"/>
      <c r="K111" s="39"/>
      <c r="L111" s="40"/>
      <c r="M111" s="48"/>
      <c r="N111" s="48"/>
      <c r="O111" s="42">
        <f>SUM(C111:N111)</f>
        <v>2100</v>
      </c>
      <c r="P111" s="95">
        <v>2100</v>
      </c>
      <c r="Q111" s="44">
        <f t="shared" si="8"/>
        <v>0</v>
      </c>
      <c r="R111" s="95">
        <v>2100</v>
      </c>
      <c r="S111" s="95"/>
      <c r="T111" s="95"/>
      <c r="U111" s="15" t="s">
        <v>137</v>
      </c>
    </row>
    <row r="112" spans="1:21" ht="18.75" x14ac:dyDescent="0.3">
      <c r="A112" s="31">
        <v>8675</v>
      </c>
      <c r="B112" s="31" t="s">
        <v>138</v>
      </c>
      <c r="C112" s="39">
        <v>1350</v>
      </c>
      <c r="D112" s="39">
        <v>291.60000000000002</v>
      </c>
      <c r="E112" s="39">
        <v>413.21</v>
      </c>
      <c r="F112" s="39">
        <v>432.37</v>
      </c>
      <c r="G112" s="39">
        <v>170.43</v>
      </c>
      <c r="H112" s="39">
        <v>1313.38</v>
      </c>
      <c r="I112" s="39">
        <v>345.6</v>
      </c>
      <c r="J112" s="39">
        <v>1996.24</v>
      </c>
      <c r="K112" s="39">
        <v>356.24</v>
      </c>
      <c r="L112" s="54"/>
      <c r="M112" s="41"/>
      <c r="N112" s="41">
        <v>366.34</v>
      </c>
      <c r="O112" s="42">
        <f t="shared" si="7"/>
        <v>7035.41</v>
      </c>
      <c r="P112" s="95">
        <v>3600</v>
      </c>
      <c r="Q112" s="44">
        <f t="shared" si="8"/>
        <v>-3435.41</v>
      </c>
      <c r="R112" s="95">
        <v>3600</v>
      </c>
      <c r="S112" s="95"/>
      <c r="T112" s="95"/>
      <c r="U112" s="15"/>
    </row>
    <row r="113" spans="1:21" ht="18.75" x14ac:dyDescent="0.3">
      <c r="A113" s="31">
        <v>8685</v>
      </c>
      <c r="B113" s="31" t="s">
        <v>139</v>
      </c>
      <c r="C113" s="39">
        <v>8491.77</v>
      </c>
      <c r="D113" s="39">
        <v>8743.2199999999993</v>
      </c>
      <c r="E113" s="39">
        <f>25338.05-8491.77-8743.22</f>
        <v>8103.0599999999995</v>
      </c>
      <c r="F113" s="39">
        <v>13474.8</v>
      </c>
      <c r="G113" s="39">
        <v>11888.27</v>
      </c>
      <c r="H113" s="39">
        <f>36525.99-13474.8-11888.27</f>
        <v>11162.919999999998</v>
      </c>
      <c r="I113" s="39">
        <v>9108.32</v>
      </c>
      <c r="J113" s="39">
        <v>9920.3700000000008</v>
      </c>
      <c r="K113" s="39">
        <f>19190.55-6658.87-6449.01</f>
        <v>6082.67</v>
      </c>
      <c r="L113" s="47">
        <v>6893.22</v>
      </c>
      <c r="M113" s="48">
        <v>10863.07</v>
      </c>
      <c r="N113" s="41">
        <v>7707.54</v>
      </c>
      <c r="O113" s="42">
        <f t="shared" si="7"/>
        <v>112439.22999999997</v>
      </c>
      <c r="P113" s="95">
        <v>90812</v>
      </c>
      <c r="Q113" s="44">
        <f t="shared" si="8"/>
        <v>-21627.229999999967</v>
      </c>
      <c r="R113" s="95">
        <v>113353</v>
      </c>
      <c r="S113" s="95"/>
      <c r="T113" s="95"/>
      <c r="U113" s="15"/>
    </row>
    <row r="114" spans="1:21" ht="18.75" x14ac:dyDescent="0.3">
      <c r="A114" s="31">
        <v>8687</v>
      </c>
      <c r="B114" s="31" t="s">
        <v>140</v>
      </c>
      <c r="C114" s="39"/>
      <c r="D114" s="39"/>
      <c r="E114" s="39"/>
      <c r="F114" s="39"/>
      <c r="G114" s="39"/>
      <c r="H114" s="39"/>
      <c r="I114" s="39"/>
      <c r="J114" s="39"/>
      <c r="K114" s="39"/>
      <c r="L114" s="40"/>
      <c r="M114" s="48"/>
      <c r="N114" s="48"/>
      <c r="O114" s="42">
        <f t="shared" si="7"/>
        <v>0</v>
      </c>
      <c r="P114" s="64">
        <v>0</v>
      </c>
      <c r="Q114" s="44">
        <f t="shared" si="8"/>
        <v>0</v>
      </c>
      <c r="R114" s="95">
        <v>0</v>
      </c>
      <c r="S114" s="64">
        <v>0</v>
      </c>
      <c r="T114" s="64">
        <v>0</v>
      </c>
      <c r="U114" s="14"/>
    </row>
    <row r="115" spans="1:21" ht="18.75" x14ac:dyDescent="0.3">
      <c r="A115" s="31">
        <v>8690</v>
      </c>
      <c r="B115" s="31" t="s">
        <v>141</v>
      </c>
      <c r="C115" s="39"/>
      <c r="D115" s="39"/>
      <c r="E115" s="39"/>
      <c r="F115" s="39"/>
      <c r="G115" s="39"/>
      <c r="H115" s="39"/>
      <c r="I115" s="39"/>
      <c r="J115" s="39"/>
      <c r="K115" s="39"/>
      <c r="L115" s="40"/>
      <c r="M115" s="48"/>
      <c r="N115" s="48"/>
      <c r="O115" s="42">
        <f t="shared" si="7"/>
        <v>0</v>
      </c>
      <c r="P115" s="64">
        <v>0</v>
      </c>
      <c r="Q115" s="44">
        <f t="shared" si="8"/>
        <v>0</v>
      </c>
      <c r="R115" s="95">
        <v>0</v>
      </c>
      <c r="S115" s="64">
        <v>0</v>
      </c>
      <c r="T115" s="64">
        <v>0</v>
      </c>
      <c r="U115" s="14"/>
    </row>
    <row r="116" spans="1:21" ht="18.75" x14ac:dyDescent="0.3">
      <c r="A116" s="31">
        <v>8696</v>
      </c>
      <c r="B116" s="31" t="s">
        <v>142</v>
      </c>
      <c r="C116" s="39"/>
      <c r="D116" s="39"/>
      <c r="E116" s="39"/>
      <c r="F116" s="39"/>
      <c r="G116" s="39"/>
      <c r="H116" s="39"/>
      <c r="I116" s="39"/>
      <c r="J116" s="39"/>
      <c r="K116" s="39"/>
      <c r="L116" s="40"/>
      <c r="M116" s="48"/>
      <c r="N116" s="48"/>
      <c r="O116" s="42">
        <f t="shared" si="7"/>
        <v>0</v>
      </c>
      <c r="P116" s="64">
        <v>0</v>
      </c>
      <c r="Q116" s="44">
        <f t="shared" si="8"/>
        <v>0</v>
      </c>
      <c r="R116" s="95">
        <v>0</v>
      </c>
      <c r="S116" s="64">
        <v>0</v>
      </c>
      <c r="T116" s="64">
        <v>0</v>
      </c>
      <c r="U116" s="14"/>
    </row>
    <row r="117" spans="1:21" ht="18.75" x14ac:dyDescent="0.3">
      <c r="A117" s="31">
        <v>8705</v>
      </c>
      <c r="B117" s="31" t="s">
        <v>143</v>
      </c>
      <c r="C117" s="39">
        <v>769.99</v>
      </c>
      <c r="D117" s="39"/>
      <c r="E117" s="39"/>
      <c r="F117" s="39"/>
      <c r="G117" s="39"/>
      <c r="H117" s="39"/>
      <c r="I117" s="39"/>
      <c r="J117" s="39"/>
      <c r="K117" s="39"/>
      <c r="L117" s="40">
        <v>33.99</v>
      </c>
      <c r="M117" s="48">
        <v>35.619999999999997</v>
      </c>
      <c r="N117" s="48">
        <v>79.38</v>
      </c>
      <c r="O117" s="42">
        <f t="shared" si="7"/>
        <v>918.98</v>
      </c>
      <c r="P117" s="64">
        <v>0</v>
      </c>
      <c r="Q117" s="44">
        <f t="shared" si="8"/>
        <v>-918.98</v>
      </c>
      <c r="R117" s="95">
        <v>0</v>
      </c>
      <c r="S117" s="64">
        <v>0</v>
      </c>
      <c r="T117" s="64">
        <v>0</v>
      </c>
      <c r="U117" s="14"/>
    </row>
    <row r="118" spans="1:21" ht="18.75" x14ac:dyDescent="0.3">
      <c r="A118" s="31">
        <v>8710</v>
      </c>
      <c r="B118" s="31" t="s">
        <v>144</v>
      </c>
      <c r="C118" s="39">
        <v>5976.6</v>
      </c>
      <c r="D118" s="39">
        <v>9078.08</v>
      </c>
      <c r="E118" s="39">
        <v>8437.56</v>
      </c>
      <c r="F118" s="39">
        <v>14757.84</v>
      </c>
      <c r="G118" s="39">
        <v>8738.52</v>
      </c>
      <c r="H118" s="39">
        <v>9900.36</v>
      </c>
      <c r="I118" s="39">
        <v>8432.61</v>
      </c>
      <c r="J118" s="39">
        <v>8797.23</v>
      </c>
      <c r="K118" s="39">
        <v>9195.84</v>
      </c>
      <c r="L118" s="40">
        <v>13620.72</v>
      </c>
      <c r="M118" s="41"/>
      <c r="N118" s="41"/>
      <c r="O118" s="42">
        <f t="shared" si="7"/>
        <v>96935.360000000001</v>
      </c>
      <c r="P118" s="64">
        <v>162256</v>
      </c>
      <c r="Q118" s="44">
        <f t="shared" si="8"/>
        <v>65320.639999999999</v>
      </c>
      <c r="R118" s="95">
        <v>143739</v>
      </c>
      <c r="S118" s="64"/>
      <c r="T118" s="64"/>
      <c r="U118" s="15"/>
    </row>
    <row r="119" spans="1:21" ht="23.25" x14ac:dyDescent="0.3">
      <c r="A119" s="31">
        <v>8721</v>
      </c>
      <c r="B119" s="31" t="s">
        <v>145</v>
      </c>
      <c r="C119" s="39"/>
      <c r="D119" s="39"/>
      <c r="E119" s="39"/>
      <c r="F119" s="39"/>
      <c r="G119" s="39"/>
      <c r="H119" s="39"/>
      <c r="I119" s="39"/>
      <c r="J119" s="39"/>
      <c r="K119" s="39"/>
      <c r="L119" s="40"/>
      <c r="M119" s="48"/>
      <c r="N119" s="48"/>
      <c r="O119" s="42">
        <f t="shared" si="7"/>
        <v>0</v>
      </c>
      <c r="P119" s="95">
        <v>0</v>
      </c>
      <c r="Q119" s="44">
        <f t="shared" si="8"/>
        <v>0</v>
      </c>
      <c r="R119" s="95">
        <v>110000</v>
      </c>
      <c r="S119" s="95">
        <v>0</v>
      </c>
      <c r="T119" s="95">
        <v>0</v>
      </c>
      <c r="U119" s="16" t="s">
        <v>173</v>
      </c>
    </row>
    <row r="120" spans="1:21" ht="18.75" x14ac:dyDescent="0.3">
      <c r="A120" s="31">
        <v>8800</v>
      </c>
      <c r="B120" s="31" t="s">
        <v>146</v>
      </c>
      <c r="C120" s="39"/>
      <c r="D120" s="39"/>
      <c r="E120" s="39"/>
      <c r="F120" s="39"/>
      <c r="G120" s="39"/>
      <c r="H120" s="39"/>
      <c r="I120" s="39"/>
      <c r="J120" s="39"/>
      <c r="K120" s="39"/>
      <c r="L120" s="47"/>
      <c r="M120" s="48">
        <v>47.51</v>
      </c>
      <c r="N120" s="41"/>
      <c r="O120" s="42">
        <f t="shared" si="7"/>
        <v>47.51</v>
      </c>
      <c r="P120" s="95">
        <v>0</v>
      </c>
      <c r="Q120" s="44">
        <f t="shared" si="8"/>
        <v>-47.51</v>
      </c>
      <c r="R120" s="95">
        <v>0</v>
      </c>
      <c r="S120" s="95">
        <v>0</v>
      </c>
      <c r="T120" s="95">
        <v>0</v>
      </c>
      <c r="U120" s="12"/>
    </row>
    <row r="121" spans="1:21" ht="18.75" x14ac:dyDescent="0.3">
      <c r="A121" s="31"/>
      <c r="B121" s="31"/>
      <c r="C121" s="64" t="s">
        <v>147</v>
      </c>
      <c r="D121" s="64" t="s">
        <v>148</v>
      </c>
      <c r="E121" s="64" t="s">
        <v>149</v>
      </c>
      <c r="F121" s="64" t="s">
        <v>150</v>
      </c>
      <c r="G121" s="64" t="s">
        <v>151</v>
      </c>
      <c r="H121" s="64" t="s">
        <v>152</v>
      </c>
      <c r="I121" s="64" t="s">
        <v>153</v>
      </c>
      <c r="J121" s="64" t="s">
        <v>154</v>
      </c>
      <c r="K121" s="64" t="s">
        <v>155</v>
      </c>
      <c r="L121" s="65"/>
      <c r="M121" s="65"/>
      <c r="N121" s="65"/>
      <c r="O121" s="64"/>
      <c r="P121" s="64"/>
      <c r="Q121" s="44"/>
      <c r="R121" s="64"/>
      <c r="S121" s="78"/>
      <c r="T121" s="78"/>
      <c r="U121" s="14"/>
    </row>
    <row r="122" spans="1:21" ht="18.75" x14ac:dyDescent="0.3">
      <c r="A122" s="31"/>
      <c r="B122" s="31" t="s">
        <v>156</v>
      </c>
      <c r="C122" s="44"/>
      <c r="D122" s="44"/>
      <c r="E122" s="44"/>
      <c r="F122" s="44"/>
      <c r="G122" s="44"/>
      <c r="H122" s="44"/>
      <c r="I122" s="44"/>
      <c r="J122" s="44"/>
      <c r="K122" s="44"/>
      <c r="L122" s="62"/>
      <c r="M122" s="62"/>
      <c r="N122" s="62"/>
      <c r="O122" s="42">
        <f>SUM(O96:O120)</f>
        <v>1133201.76</v>
      </c>
      <c r="P122" s="65">
        <f>SUM(P96:P120)</f>
        <v>1047391</v>
      </c>
      <c r="Q122" s="44">
        <f>P122-O122</f>
        <v>-85810.760000000009</v>
      </c>
      <c r="R122" s="64">
        <f>SUM(R96:R120)</f>
        <v>1227990</v>
      </c>
      <c r="S122" s="65">
        <f>SUM(S96:S120)</f>
        <v>0</v>
      </c>
      <c r="T122" s="65">
        <f>SUM(T96:T120)</f>
        <v>0</v>
      </c>
      <c r="U122" s="12"/>
    </row>
    <row r="123" spans="1:21" ht="18.75" x14ac:dyDescent="0.3">
      <c r="A123" s="31"/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2"/>
      <c r="M123" s="32"/>
      <c r="N123" s="32"/>
      <c r="O123" s="44"/>
      <c r="P123" s="38"/>
      <c r="Q123" s="44"/>
      <c r="R123" s="64"/>
      <c r="S123" s="64"/>
      <c r="T123" s="64"/>
      <c r="U123" s="2"/>
    </row>
    <row r="124" spans="1:21" ht="18.75" x14ac:dyDescent="0.3">
      <c r="A124" s="31"/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2"/>
      <c r="M124" s="32"/>
      <c r="N124" s="32"/>
      <c r="O124" s="44"/>
      <c r="P124" s="38"/>
      <c r="Q124" s="44"/>
      <c r="R124" s="64"/>
      <c r="S124" s="78"/>
      <c r="T124" s="78"/>
      <c r="U124" s="2"/>
    </row>
    <row r="125" spans="1:21" ht="18.75" x14ac:dyDescent="0.3">
      <c r="A125" s="31"/>
      <c r="B125" s="31" t="s">
        <v>157</v>
      </c>
      <c r="C125" s="44"/>
      <c r="D125" s="44"/>
      <c r="E125" s="44"/>
      <c r="F125" s="44"/>
      <c r="G125" s="44"/>
      <c r="H125" s="44"/>
      <c r="I125" s="44"/>
      <c r="J125" s="44"/>
      <c r="K125" s="44"/>
      <c r="L125" s="62"/>
      <c r="M125" s="62"/>
      <c r="N125" s="62"/>
      <c r="O125" s="42">
        <f>O76+O85+O122+O93</f>
        <v>2766485.83</v>
      </c>
      <c r="P125" s="97">
        <f>P76+P85+P122+P93</f>
        <v>1687860</v>
      </c>
      <c r="Q125" s="44">
        <f>P125-O125</f>
        <v>-1078625.83</v>
      </c>
      <c r="R125" s="64">
        <f>SUM(R76+R85+R93+R122)</f>
        <v>1832791</v>
      </c>
      <c r="S125" s="64">
        <f>SUM(S76+S85+S93+S122)</f>
        <v>0</v>
      </c>
      <c r="T125" s="64">
        <f>SUM(T76+T85+T93+T122)</f>
        <v>0</v>
      </c>
      <c r="U125" s="17"/>
    </row>
    <row r="126" spans="1:21" ht="18.75" x14ac:dyDescent="0.3">
      <c r="A126" s="31"/>
      <c r="B126" s="31"/>
      <c r="C126" s="44" t="s">
        <v>158</v>
      </c>
      <c r="D126" s="44"/>
      <c r="E126" s="44"/>
      <c r="F126" s="44"/>
      <c r="G126" s="44"/>
      <c r="H126" s="44"/>
      <c r="I126" s="44"/>
      <c r="J126" s="44"/>
      <c r="K126" s="44"/>
      <c r="L126" s="62"/>
      <c r="M126" s="98" t="s">
        <v>54</v>
      </c>
      <c r="N126" s="98" t="s">
        <v>159</v>
      </c>
      <c r="O126" s="42">
        <f>-O65</f>
        <v>-10184.74</v>
      </c>
      <c r="P126" s="38"/>
      <c r="Q126" s="44"/>
      <c r="R126" s="64"/>
      <c r="S126" s="64"/>
      <c r="T126" s="38"/>
      <c r="U126" s="2"/>
    </row>
    <row r="127" spans="1:21" ht="18.75" x14ac:dyDescent="0.3">
      <c r="A127" s="31"/>
      <c r="B127" s="31"/>
      <c r="C127" s="44"/>
      <c r="D127" s="44"/>
      <c r="E127" s="44"/>
      <c r="F127" s="44"/>
      <c r="G127" s="44"/>
      <c r="H127" s="44"/>
      <c r="I127" s="44"/>
      <c r="J127" s="44"/>
      <c r="K127" s="44"/>
      <c r="L127" s="62"/>
      <c r="M127" s="98" t="s">
        <v>99</v>
      </c>
      <c r="N127" s="98" t="s">
        <v>159</v>
      </c>
      <c r="O127" s="42">
        <f>-O70</f>
        <v>0</v>
      </c>
      <c r="P127" s="38"/>
      <c r="Q127" s="44">
        <f>Q125-P70</f>
        <v>-1185539.74</v>
      </c>
      <c r="R127" s="64"/>
      <c r="S127" s="64"/>
      <c r="T127" s="38"/>
      <c r="U127" s="2"/>
    </row>
    <row r="128" spans="1:21" ht="18.75" x14ac:dyDescent="0.3">
      <c r="A128" s="31"/>
      <c r="B128" s="31"/>
      <c r="C128" s="44"/>
      <c r="D128" s="44"/>
      <c r="E128" s="44"/>
      <c r="F128" s="44"/>
      <c r="G128" s="44"/>
      <c r="H128" s="44"/>
      <c r="I128" s="44"/>
      <c r="J128" s="44"/>
      <c r="K128" s="44"/>
      <c r="L128" s="62"/>
      <c r="M128" s="98" t="s">
        <v>160</v>
      </c>
      <c r="N128" s="98" t="s">
        <v>159</v>
      </c>
      <c r="O128" s="42">
        <f>-O71</f>
        <v>-15404.380000000003</v>
      </c>
      <c r="P128" s="38"/>
      <c r="Q128" s="44">
        <f>Q125-P71</f>
        <v>-1098625.83</v>
      </c>
      <c r="R128" s="64"/>
      <c r="S128" s="64"/>
      <c r="T128" s="38"/>
      <c r="U128" s="2"/>
    </row>
    <row r="129" spans="1:21" ht="37.5" x14ac:dyDescent="0.3">
      <c r="A129" s="31"/>
      <c r="B129" s="31"/>
      <c r="C129" s="44"/>
      <c r="D129" s="44"/>
      <c r="E129" s="44"/>
      <c r="F129" s="44"/>
      <c r="G129" s="44"/>
      <c r="H129" s="44"/>
      <c r="I129" s="44"/>
      <c r="J129" s="44"/>
      <c r="K129" s="44"/>
      <c r="L129" s="62"/>
      <c r="M129" s="98" t="s">
        <v>161</v>
      </c>
      <c r="N129" s="99" t="s">
        <v>162</v>
      </c>
      <c r="O129" s="42">
        <f>SUM(O125:O128)</f>
        <v>2740896.71</v>
      </c>
      <c r="P129" s="64">
        <f>P125</f>
        <v>1687860</v>
      </c>
      <c r="Q129" s="44"/>
      <c r="R129" s="64">
        <f>SUM(R125)</f>
        <v>1832791</v>
      </c>
      <c r="S129" s="64">
        <f>SUM(S125)</f>
        <v>0</v>
      </c>
      <c r="T129" s="64">
        <f>T125</f>
        <v>0</v>
      </c>
      <c r="U129" s="18" t="s">
        <v>163</v>
      </c>
    </row>
    <row r="130" spans="1:21" ht="18.75" x14ac:dyDescent="0.3">
      <c r="A130" s="31"/>
      <c r="B130" s="31"/>
      <c r="C130" s="44"/>
      <c r="D130" s="44"/>
      <c r="E130" s="44"/>
      <c r="F130" s="44"/>
      <c r="G130" s="44"/>
      <c r="H130" s="44"/>
      <c r="I130" s="44"/>
      <c r="J130" s="44"/>
      <c r="K130" s="44"/>
      <c r="L130" s="62"/>
      <c r="M130" s="62"/>
      <c r="N130" s="62"/>
      <c r="O130" s="42"/>
      <c r="P130" s="64">
        <f>-P76</f>
        <v>-583380.84</v>
      </c>
      <c r="Q130" s="44"/>
      <c r="R130" s="64">
        <f>SUM(-R76)</f>
        <v>-546602.16</v>
      </c>
      <c r="S130" s="64">
        <f>SUM(-S76)</f>
        <v>0</v>
      </c>
      <c r="T130" s="64">
        <f>-T76</f>
        <v>0</v>
      </c>
      <c r="U130" s="8"/>
    </row>
    <row r="131" spans="1:21" s="29" customFormat="1" ht="48.75" thickBot="1" x14ac:dyDescent="0.35">
      <c r="A131" s="21"/>
      <c r="B131" s="21" t="s">
        <v>164</v>
      </c>
      <c r="C131" s="21"/>
      <c r="D131" s="21"/>
      <c r="E131" s="21"/>
      <c r="F131" s="21"/>
      <c r="G131" s="21"/>
      <c r="H131" s="21"/>
      <c r="I131" s="21"/>
      <c r="J131" s="21"/>
      <c r="K131" s="21"/>
      <c r="L131" s="104" t="s">
        <v>165</v>
      </c>
      <c r="M131" s="22"/>
      <c r="N131" s="22"/>
      <c r="O131" s="42">
        <f>SUM(O129+O130)</f>
        <v>2740896.71</v>
      </c>
      <c r="P131" s="64">
        <f>SUM(P129:P130)</f>
        <v>1104479.1600000001</v>
      </c>
      <c r="Q131" s="44"/>
      <c r="R131" s="64">
        <f>SUM(R129:R130)</f>
        <v>1286188.8399999999</v>
      </c>
      <c r="S131" s="100">
        <f>SUM(S129:S130)</f>
        <v>0</v>
      </c>
      <c r="T131" s="64">
        <f>SUM(T129:T130)</f>
        <v>0</v>
      </c>
      <c r="U131" s="30"/>
    </row>
    <row r="132" spans="1:21" ht="19.5" thickTop="1" x14ac:dyDescent="0.3">
      <c r="A132" s="56"/>
      <c r="B132" s="56"/>
      <c r="C132" s="56"/>
      <c r="D132" s="56"/>
      <c r="E132" s="56"/>
      <c r="F132" s="56"/>
      <c r="G132" s="56"/>
      <c r="H132" s="56"/>
      <c r="I132" s="56"/>
      <c r="J132" s="56"/>
      <c r="K132" s="56"/>
      <c r="L132" s="56"/>
      <c r="M132" s="56"/>
      <c r="N132" s="56"/>
      <c r="O132" s="56"/>
      <c r="P132" s="56"/>
      <c r="Q132" s="56"/>
      <c r="R132" s="101">
        <f>SUM(R41-R125)</f>
        <v>0</v>
      </c>
      <c r="S132" s="101">
        <f>SUM(S41-S122)</f>
        <v>0</v>
      </c>
      <c r="T132" s="101">
        <f>SUM(T41-T122)</f>
        <v>0</v>
      </c>
    </row>
  </sheetData>
  <pageMargins left="0.25" right="0.25" top="0.25" bottom="0.25" header="0" footer="0"/>
  <pageSetup paperSize="5" scale="49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Jamie Parker</dc:creator>
  <cp:lastModifiedBy>Jamie Parker</cp:lastModifiedBy>
  <cp:lastPrinted>2025-05-19T20:02:16Z</cp:lastPrinted>
  <dcterms:created xsi:type="dcterms:W3CDTF">2025-05-19T18:36:55Z</dcterms:created>
  <dcterms:modified xsi:type="dcterms:W3CDTF">2025-05-19T20:29:51Z</dcterms:modified>
</cp:coreProperties>
</file>